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1565"/>
  </bookViews>
  <sheets>
    <sheet name="Foglio1" sheetId="1" r:id="rId1"/>
    <sheet name="Foglio2" sheetId="2" r:id="rId2"/>
    <sheet name="Foglio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E7" i="3"/>
  <c r="E6"/>
  <c r="E5"/>
  <c r="E4"/>
  <c r="B3"/>
  <c r="E3" s="1"/>
  <c r="E9" s="1"/>
  <c r="O55" i="1" l="1"/>
  <c r="D7"/>
  <c r="D8"/>
  <c r="B33"/>
  <c r="B21"/>
  <c r="B17"/>
  <c r="C10"/>
  <c r="O10" s="1"/>
  <c r="I65"/>
  <c r="N60"/>
  <c r="N61" s="1"/>
  <c r="M60"/>
  <c r="M61" s="1"/>
  <c r="L60"/>
  <c r="K60"/>
  <c r="H60"/>
  <c r="H61" s="1"/>
  <c r="G60"/>
  <c r="G61" s="1"/>
  <c r="F60"/>
  <c r="F61" s="1"/>
  <c r="E60"/>
  <c r="O56"/>
  <c r="P56" s="1"/>
  <c r="C54"/>
  <c r="O54" s="1"/>
  <c r="O53"/>
  <c r="O52"/>
  <c r="O51"/>
  <c r="O50"/>
  <c r="C49"/>
  <c r="O49" s="1"/>
  <c r="O48"/>
  <c r="O47"/>
  <c r="O46"/>
  <c r="O45"/>
  <c r="O44"/>
  <c r="O43"/>
  <c r="O42"/>
  <c r="O41"/>
  <c r="O40"/>
  <c r="O39"/>
  <c r="O38"/>
  <c r="C37"/>
  <c r="O37" s="1"/>
  <c r="O36"/>
  <c r="O35"/>
  <c r="O34"/>
  <c r="C33"/>
  <c r="O32"/>
  <c r="O31"/>
  <c r="O30"/>
  <c r="O29"/>
  <c r="C28"/>
  <c r="O28" s="1"/>
  <c r="I27"/>
  <c r="O27" s="1"/>
  <c r="D26"/>
  <c r="O26" s="1"/>
  <c r="O25"/>
  <c r="J24"/>
  <c r="C24"/>
  <c r="C23"/>
  <c r="O23" s="1"/>
  <c r="O22"/>
  <c r="C21"/>
  <c r="O20"/>
  <c r="I19"/>
  <c r="O19" s="1"/>
  <c r="I18"/>
  <c r="O18" s="1"/>
  <c r="C17"/>
  <c r="I16"/>
  <c r="O16" s="1"/>
  <c r="O15"/>
  <c r="C15"/>
  <c r="C14"/>
  <c r="O14" s="1"/>
  <c r="O13"/>
  <c r="C12"/>
  <c r="O12" s="1"/>
  <c r="O11"/>
  <c r="P11" s="1"/>
  <c r="C9"/>
  <c r="O9" s="1"/>
  <c r="J8"/>
  <c r="J60" s="1"/>
  <c r="I8"/>
  <c r="C8"/>
  <c r="C95" i="2"/>
  <c r="B95"/>
  <c r="B94"/>
  <c r="F80"/>
  <c r="H88"/>
  <c r="G47"/>
  <c r="D39"/>
  <c r="G34"/>
  <c r="G33"/>
  <c r="G31"/>
  <c r="C28"/>
  <c r="H26"/>
  <c r="H78" s="1"/>
  <c r="G19"/>
  <c r="G18"/>
  <c r="G17"/>
  <c r="G16"/>
  <c r="G15"/>
  <c r="G14"/>
  <c r="B13"/>
  <c r="B78" s="1"/>
  <c r="D10"/>
  <c r="D85" s="1"/>
  <c r="E85"/>
  <c r="O33" i="1" l="1"/>
  <c r="O24"/>
  <c r="L64"/>
  <c r="O17"/>
  <c r="D60"/>
  <c r="D61" s="1"/>
  <c r="C10" i="2"/>
  <c r="C78" s="1"/>
  <c r="C85" s="1"/>
  <c r="H80" s="1"/>
  <c r="I60" i="1"/>
  <c r="I61" s="1"/>
  <c r="B65"/>
  <c r="O7"/>
  <c r="O21"/>
  <c r="C65"/>
  <c r="M64"/>
  <c r="L65" s="1"/>
  <c r="O8"/>
  <c r="B85" i="2"/>
  <c r="F78"/>
  <c r="D86"/>
  <c r="G78"/>
  <c r="P55" i="1" l="1"/>
  <c r="B57"/>
  <c r="B60" s="1"/>
  <c r="G80" i="2"/>
  <c r="I80" s="1"/>
  <c r="I78"/>
  <c r="P10" i="1"/>
  <c r="H95" i="2"/>
  <c r="H85"/>
  <c r="B86"/>
  <c r="Q56" i="1" l="1"/>
  <c r="I83" i="2"/>
  <c r="C57" i="1"/>
  <c r="C60" s="1"/>
  <c r="B61" s="1"/>
  <c r="O61" s="1"/>
  <c r="G94" i="2"/>
  <c r="G95"/>
  <c r="G85"/>
  <c r="G86" l="1"/>
  <c r="I85"/>
  <c r="O57" i="1"/>
  <c r="O60" s="1"/>
  <c r="P57" l="1"/>
  <c r="P59" s="1"/>
</calcChain>
</file>

<file path=xl/sharedStrings.xml><?xml version="1.0" encoding="utf-8"?>
<sst xmlns="http://schemas.openxmlformats.org/spreadsheetml/2006/main" count="251" uniqueCount="173">
  <si>
    <t>SUDDIVISIONE DELL'AVANZO DI AMMINISTRAZIONE 2017 E IMPUTAZIONE AL PROGRAMMA ANNUALE 2018</t>
  </si>
  <si>
    <t>AVANZO 2017</t>
  </si>
  <si>
    <t>VARIAZIONE A FINE ESERCIZIO</t>
  </si>
  <si>
    <t>PRELEVAMENTO 2018</t>
  </si>
  <si>
    <t>Z01</t>
  </si>
  <si>
    <t>Voce</t>
  </si>
  <si>
    <t>VINCOLATO</t>
  </si>
  <si>
    <t>NON VINCOLATO</t>
  </si>
  <si>
    <t>IN +</t>
  </si>
  <si>
    <t xml:space="preserve"> IN -</t>
  </si>
  <si>
    <t>DESTINAZIONE</t>
  </si>
  <si>
    <t xml:space="preserve"> NON VINCOLATO</t>
  </si>
  <si>
    <t>Funzionamento amm.vo gen.</t>
  </si>
  <si>
    <t xml:space="preserve"> + radiazione residui passivi</t>
  </si>
  <si>
    <t xml:space="preserve"> - radiazione residui attivi</t>
  </si>
  <si>
    <t>Funzionamento didattico gen.</t>
  </si>
  <si>
    <t>Borse di studio e sussidi agli studenti</t>
  </si>
  <si>
    <t>A02</t>
  </si>
  <si>
    <t xml:space="preserve"> - fondi MIUR per sussidi agli studenti (libri di testo)</t>
  </si>
  <si>
    <t xml:space="preserve"> - cedole titoli</t>
  </si>
  <si>
    <t xml:space="preserve"> - da privati per borse di studio</t>
  </si>
  <si>
    <t>Fondi provincia per sostegno handicap</t>
  </si>
  <si>
    <t>Spese di personale</t>
  </si>
  <si>
    <t>Spese di investimento</t>
  </si>
  <si>
    <t>Laboratorio Analisi</t>
  </si>
  <si>
    <t>Progetto P1</t>
  </si>
  <si>
    <t>Progetto P2</t>
  </si>
  <si>
    <t>Progetto P3</t>
  </si>
  <si>
    <t>Progetto P4</t>
  </si>
  <si>
    <t>Progetto P5</t>
  </si>
  <si>
    <t>Progetto P6</t>
  </si>
  <si>
    <t>Progetto P7</t>
  </si>
  <si>
    <t>Progetto P8</t>
  </si>
  <si>
    <t>Progetto P9</t>
  </si>
  <si>
    <t>Progetto P10</t>
  </si>
  <si>
    <t>Progetto P11</t>
  </si>
  <si>
    <t>Progetto P12</t>
  </si>
  <si>
    <t>Progetto P13</t>
  </si>
  <si>
    <t>Progetto P14</t>
  </si>
  <si>
    <t>Progetto P15</t>
  </si>
  <si>
    <t>Progetto P16</t>
  </si>
  <si>
    <t>Progetto P17</t>
  </si>
  <si>
    <t>Progetto P18</t>
  </si>
  <si>
    <t>Progetto P19</t>
  </si>
  <si>
    <t>Progetto P20</t>
  </si>
  <si>
    <t>Progetto P21</t>
  </si>
  <si>
    <t>Fondi MIUR</t>
  </si>
  <si>
    <t>Progetto P22</t>
  </si>
  <si>
    <t>Progetto P23</t>
  </si>
  <si>
    <t>Progetto P24</t>
  </si>
  <si>
    <t>Progetto P25</t>
  </si>
  <si>
    <t>Progetto P26</t>
  </si>
  <si>
    <t>Progetto P27</t>
  </si>
  <si>
    <t>Progetto P28</t>
  </si>
  <si>
    <t>Progetto P29</t>
  </si>
  <si>
    <t>Progetto P30</t>
  </si>
  <si>
    <t>Progetto P31</t>
  </si>
  <si>
    <t>Progetto P32</t>
  </si>
  <si>
    <t xml:space="preserve">Progetto P33 </t>
  </si>
  <si>
    <t>Progetto P33</t>
  </si>
  <si>
    <t>Progetto P34</t>
  </si>
  <si>
    <t>Progetto P35</t>
  </si>
  <si>
    <t>Progetto P36</t>
  </si>
  <si>
    <t>ERASMUS</t>
  </si>
  <si>
    <t>Progetto P37</t>
  </si>
  <si>
    <t>PON</t>
  </si>
  <si>
    <t>Progetto P38</t>
  </si>
  <si>
    <t>Progetto P39</t>
  </si>
  <si>
    <t>NEO-IMMESSI</t>
  </si>
  <si>
    <t>Progetto P40</t>
  </si>
  <si>
    <t>Progetto P41</t>
  </si>
  <si>
    <t>Progetto P42</t>
  </si>
  <si>
    <t>PNFT</t>
  </si>
  <si>
    <t>Progetto P43</t>
  </si>
  <si>
    <t>Fondo di riserva</t>
  </si>
  <si>
    <t>Totale senza Z01</t>
  </si>
  <si>
    <t>Avanzo da Z01</t>
  </si>
  <si>
    <t>TOTALE AVANZO</t>
  </si>
  <si>
    <t>Totale fondi MIUR</t>
  </si>
  <si>
    <t>Totale Z01</t>
  </si>
  <si>
    <t>IMPUTAZIONE DELLE ENTRATE ALLE SCHEDE DI ATTIVITA'/PROGETTO</t>
  </si>
  <si>
    <t>AVANZO AMM.NE</t>
  </si>
  <si>
    <t>FINANZ. DELLO STATO</t>
  </si>
  <si>
    <t>REGIONE</t>
  </si>
  <si>
    <t>UNIONE</t>
  </si>
  <si>
    <t>AMM.PROV.</t>
  </si>
  <si>
    <t>DA FAMIGLIE</t>
  </si>
  <si>
    <t>DA ALTRI PRIVATI</t>
  </si>
  <si>
    <t>GEST. ECON.</t>
  </si>
  <si>
    <t>ALTRE ENTR.</t>
  </si>
  <si>
    <t>non vincol.</t>
  </si>
  <si>
    <t>vincolato</t>
  </si>
  <si>
    <t>dotaz.ordin.</t>
  </si>
  <si>
    <t>altri fin.vinc.</t>
  </si>
  <si>
    <t>vincolati</t>
  </si>
  <si>
    <t>EUROPEA</t>
  </si>
  <si>
    <t>non vincolati</t>
  </si>
  <si>
    <t>C/terzi</t>
  </si>
  <si>
    <t>Interessi</t>
  </si>
  <si>
    <t>TOTALE</t>
  </si>
  <si>
    <t>01-01</t>
  </si>
  <si>
    <t>01-02</t>
  </si>
  <si>
    <t>02-01</t>
  </si>
  <si>
    <t>02-04</t>
  </si>
  <si>
    <t>03-04</t>
  </si>
  <si>
    <t>04-01</t>
  </si>
  <si>
    <t>04-03</t>
  </si>
  <si>
    <t>05-01</t>
  </si>
  <si>
    <t>05-02</t>
  </si>
  <si>
    <t>05-03</t>
  </si>
  <si>
    <t>05-04</t>
  </si>
  <si>
    <t>06-03</t>
  </si>
  <si>
    <t>07-01</t>
  </si>
  <si>
    <t>A01</t>
  </si>
  <si>
    <t>A03</t>
  </si>
  <si>
    <t>A04</t>
  </si>
  <si>
    <t>G03</t>
  </si>
  <si>
    <t>P01</t>
  </si>
  <si>
    <t>P02</t>
  </si>
  <si>
    <t>P03</t>
  </si>
  <si>
    <t>P04</t>
  </si>
  <si>
    <t>P05</t>
  </si>
  <si>
    <t>P06</t>
  </si>
  <si>
    <t>P07</t>
  </si>
  <si>
    <t>P08</t>
  </si>
  <si>
    <t>P09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</si>
  <si>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</si>
  <si>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</si>
  <si>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</si>
  <si>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</si>
  <si>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</si>
  <si>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</si>
  <si>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</si>
  <si>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</si>
  <si>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</si>
  <si>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</si>
  <si>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</si>
  <si>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</si>
  <si>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</si>
  <si>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</si>
  <si>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</si>
  <si>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P25</t>
  </si>
  <si>
    <t>P26</t>
  </si>
  <si>
    <t>P27</t>
  </si>
  <si>
    <t>P28</t>
  </si>
  <si>
    <t>P29</t>
  </si>
  <si>
    <t>P30</t>
  </si>
  <si>
    <t>P31</t>
  </si>
  <si>
    <t>P32</t>
  </si>
  <si>
    <t>P33</t>
  </si>
  <si>
    <t>P34</t>
  </si>
  <si>
    <t>P35</t>
  </si>
  <si>
    <t>P36</t>
  </si>
  <si>
    <t>P37</t>
  </si>
  <si>
    <t>P38</t>
  </si>
  <si>
    <t>P39</t>
  </si>
  <si>
    <t>P40</t>
  </si>
  <si>
    <t>P41</t>
  </si>
  <si>
    <t>P42</t>
  </si>
  <si>
    <t>P43</t>
  </si>
  <si>
    <t>R98</t>
  </si>
  <si>
    <t xml:space="preserve"> FONDI MIUR</t>
  </si>
  <si>
    <t>avanzo di amministrazione prelevato con esculsione di Z01</t>
  </si>
  <si>
    <t>FUNZIONAM.</t>
  </si>
  <si>
    <t>REVISORI</t>
  </si>
  <si>
    <t>contributi famiglie</t>
  </si>
  <si>
    <t>ALTERNANZA</t>
  </si>
  <si>
    <t>PROGRAMMA ANNUALE 2018</t>
  </si>
  <si>
    <t>P44</t>
  </si>
  <si>
    <t>Progetto P44</t>
  </si>
  <si>
    <t>ATTIVI</t>
  </si>
  <si>
    <t>PASSIVI</t>
  </si>
  <si>
    <t>PASS. PAGATI</t>
  </si>
</sst>
</file>

<file path=xl/styles.xml><?xml version="1.0" encoding="utf-8"?>
<styleSheet xmlns="http://schemas.openxmlformats.org/spreadsheetml/2006/main">
  <numFmts count="4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[$€]\ * #,##0.00_-;\-[$€]\ * #,##0.00_-;_-[$€]\ * &quot;-&quot;??_-;_-@_-"/>
    <numFmt numFmtId="165" formatCode="_-* #,##0.00\ [$€-1007]_-;\-* #,##0.00\ [$€-1007]_-;_-* &quot;-&quot;??\ [$€-1007]_-;_-@_-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123">
    <xf numFmtId="0" fontId="0" fillId="0" borderId="0" xfId="0"/>
    <xf numFmtId="4" fontId="0" fillId="0" borderId="1" xfId="0" applyNumberFormat="1" applyBorder="1"/>
    <xf numFmtId="4" fontId="0" fillId="0" borderId="1" xfId="0" applyNumberFormat="1" applyFill="1" applyBorder="1"/>
    <xf numFmtId="4" fontId="0" fillId="0" borderId="2" xfId="0" applyNumberFormat="1" applyBorder="1"/>
    <xf numFmtId="0" fontId="0" fillId="0" borderId="3" xfId="0" applyBorder="1"/>
    <xf numFmtId="0" fontId="0" fillId="0" borderId="2" xfId="0" applyBorder="1"/>
    <xf numFmtId="0" fontId="3" fillId="0" borderId="0" xfId="0" applyFont="1" applyBorder="1" applyAlignment="1">
      <alignment horizontal="center"/>
    </xf>
    <xf numFmtId="0" fontId="0" fillId="0" borderId="0" xfId="0" applyFill="1" applyBorder="1"/>
    <xf numFmtId="0" fontId="0" fillId="0" borderId="0" xfId="0" applyBorder="1"/>
    <xf numFmtId="0" fontId="5" fillId="0" borderId="9" xfId="0" applyFont="1" applyBorder="1" applyAlignment="1">
      <alignment horizontal="center"/>
    </xf>
    <xf numFmtId="4" fontId="5" fillId="0" borderId="9" xfId="0" applyNumberFormat="1" applyFont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3" xfId="0" applyFont="1" applyBorder="1"/>
    <xf numFmtId="0" fontId="5" fillId="0" borderId="2" xfId="0" applyFont="1" applyBorder="1"/>
    <xf numFmtId="0" fontId="6" fillId="0" borderId="10" xfId="0" applyFont="1" applyFill="1" applyBorder="1"/>
    <xf numFmtId="164" fontId="0" fillId="0" borderId="10" xfId="2" applyNumberFormat="1" applyFont="1" applyBorder="1"/>
    <xf numFmtId="164" fontId="0" fillId="0" borderId="2" xfId="2" applyNumberFormat="1" applyFont="1" applyBorder="1"/>
    <xf numFmtId="0" fontId="0" fillId="2" borderId="10" xfId="0" applyFill="1" applyBorder="1" applyAlignment="1">
      <alignment horizontal="center"/>
    </xf>
    <xf numFmtId="164" fontId="0" fillId="0" borderId="10" xfId="2" applyNumberFormat="1" applyFont="1" applyFill="1" applyBorder="1"/>
    <xf numFmtId="164" fontId="0" fillId="0" borderId="11" xfId="2" applyNumberFormat="1" applyFont="1" applyBorder="1" applyAlignment="1">
      <alignment horizontal="right"/>
    </xf>
    <xf numFmtId="164" fontId="0" fillId="0" borderId="2" xfId="0" applyNumberFormat="1" applyBorder="1"/>
    <xf numFmtId="0" fontId="6" fillId="0" borderId="2" xfId="0" applyFont="1" applyFill="1" applyBorder="1"/>
    <xf numFmtId="0" fontId="0" fillId="0" borderId="2" xfId="0" applyBorder="1" applyAlignment="1">
      <alignment horizontal="center"/>
    </xf>
    <xf numFmtId="164" fontId="0" fillId="0" borderId="11" xfId="2" applyNumberFormat="1" applyFont="1" applyFill="1" applyBorder="1"/>
    <xf numFmtId="164" fontId="7" fillId="0" borderId="11" xfId="2" applyNumberFormat="1" applyFont="1" applyBorder="1" applyAlignment="1">
      <alignment horizontal="right"/>
    </xf>
    <xf numFmtId="164" fontId="0" fillId="0" borderId="11" xfId="2" applyNumberFormat="1" applyFont="1" applyBorder="1"/>
    <xf numFmtId="165" fontId="0" fillId="0" borderId="2" xfId="0" applyNumberFormat="1" applyBorder="1"/>
    <xf numFmtId="0" fontId="0" fillId="0" borderId="2" xfId="0" applyFill="1" applyBorder="1"/>
    <xf numFmtId="0" fontId="0" fillId="2" borderId="2" xfId="0" applyFill="1" applyBorder="1" applyAlignment="1">
      <alignment horizontal="center"/>
    </xf>
    <xf numFmtId="164" fontId="0" fillId="0" borderId="2" xfId="2" applyNumberFormat="1" applyFont="1" applyFill="1" applyBorder="1"/>
    <xf numFmtId="0" fontId="7" fillId="0" borderId="2" xfId="0" applyFont="1" applyFill="1" applyBorder="1"/>
    <xf numFmtId="164" fontId="7" fillId="0" borderId="11" xfId="2" applyNumberFormat="1" applyFont="1" applyBorder="1"/>
    <xf numFmtId="164" fontId="0" fillId="0" borderId="2" xfId="2" applyNumberFormat="1" applyFont="1" applyBorder="1" applyAlignment="1">
      <alignment horizontal="center"/>
    </xf>
    <xf numFmtId="164" fontId="0" fillId="0" borderId="10" xfId="2" applyNumberFormat="1" applyFont="1" applyBorder="1" applyAlignment="1">
      <alignment horizontal="center"/>
    </xf>
    <xf numFmtId="44" fontId="0" fillId="0" borderId="2" xfId="0" applyNumberFormat="1" applyBorder="1"/>
    <xf numFmtId="4" fontId="0" fillId="0" borderId="2" xfId="0" applyNumberFormat="1" applyBorder="1" applyAlignment="1">
      <alignment horizontal="center"/>
    </xf>
    <xf numFmtId="164" fontId="0" fillId="0" borderId="2" xfId="0" applyNumberFormat="1" applyFill="1" applyBorder="1"/>
    <xf numFmtId="0" fontId="6" fillId="0" borderId="2" xfId="0" applyFont="1" applyBorder="1"/>
    <xf numFmtId="0" fontId="7" fillId="0" borderId="2" xfId="0" applyFon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7" fillId="0" borderId="2" xfId="0" applyFont="1" applyBorder="1"/>
    <xf numFmtId="49" fontId="7" fillId="0" borderId="2" xfId="0" applyNumberFormat="1" applyFont="1" applyBorder="1"/>
    <xf numFmtId="164" fontId="0" fillId="0" borderId="1" xfId="2" applyNumberFormat="1" applyFont="1" applyBorder="1"/>
    <xf numFmtId="164" fontId="0" fillId="0" borderId="1" xfId="2" applyNumberFormat="1" applyFont="1" applyFill="1" applyBorder="1"/>
    <xf numFmtId="0" fontId="5" fillId="0" borderId="11" xfId="0" applyFont="1" applyBorder="1"/>
    <xf numFmtId="164" fontId="5" fillId="0" borderId="9" xfId="2" applyNumberFormat="1" applyFont="1" applyBorder="1"/>
    <xf numFmtId="4" fontId="5" fillId="0" borderId="12" xfId="0" applyNumberFormat="1" applyFont="1" applyBorder="1" applyAlignment="1">
      <alignment horizontal="center"/>
    </xf>
    <xf numFmtId="164" fontId="5" fillId="0" borderId="2" xfId="0" applyNumberFormat="1" applyFont="1" applyBorder="1"/>
    <xf numFmtId="165" fontId="5" fillId="0" borderId="2" xfId="0" applyNumberFormat="1" applyFont="1" applyBorder="1"/>
    <xf numFmtId="0" fontId="2" fillId="0" borderId="2" xfId="0" applyFont="1" applyBorder="1"/>
    <xf numFmtId="165" fontId="2" fillId="0" borderId="2" xfId="0" applyNumberFormat="1" applyFont="1" applyBorder="1"/>
    <xf numFmtId="0" fontId="0" fillId="0" borderId="10" xfId="0" applyBorder="1"/>
    <xf numFmtId="165" fontId="0" fillId="0" borderId="10" xfId="0" applyNumberFormat="1" applyBorder="1"/>
    <xf numFmtId="165" fontId="0" fillId="0" borderId="0" xfId="0" applyNumberFormat="1" applyBorder="1"/>
    <xf numFmtId="0" fontId="0" fillId="0" borderId="10" xfId="0" applyFill="1" applyBorder="1"/>
    <xf numFmtId="164" fontId="0" fillId="0" borderId="0" xfId="0" applyNumberFormat="1" applyBorder="1"/>
    <xf numFmtId="43" fontId="0" fillId="0" borderId="2" xfId="1" applyFont="1" applyBorder="1"/>
    <xf numFmtId="43" fontId="0" fillId="0" borderId="0" xfId="1" applyFont="1" applyBorder="1"/>
    <xf numFmtId="43" fontId="0" fillId="0" borderId="1" xfId="1" applyFont="1" applyBorder="1"/>
    <xf numFmtId="0" fontId="0" fillId="0" borderId="11" xfId="0" applyBorder="1"/>
    <xf numFmtId="43" fontId="0" fillId="0" borderId="9" xfId="1" applyFont="1" applyBorder="1"/>
    <xf numFmtId="43" fontId="0" fillId="0" borderId="2" xfId="0" applyNumberFormat="1" applyBorder="1"/>
    <xf numFmtId="43" fontId="0" fillId="0" borderId="0" xfId="0" applyNumberFormat="1" applyBorder="1"/>
    <xf numFmtId="0" fontId="3" fillId="0" borderId="0" xfId="0" applyFont="1"/>
    <xf numFmtId="0" fontId="8" fillId="0" borderId="0" xfId="0" applyFont="1"/>
    <xf numFmtId="0" fontId="9" fillId="0" borderId="0" xfId="0" applyFont="1"/>
    <xf numFmtId="49" fontId="8" fillId="0" borderId="0" xfId="0" applyNumberFormat="1" applyFont="1" applyAlignment="1">
      <alignment horizontal="center"/>
    </xf>
    <xf numFmtId="49" fontId="8" fillId="0" borderId="15" xfId="0" applyNumberFormat="1" applyFont="1" applyBorder="1" applyAlignment="1">
      <alignment horizontal="center"/>
    </xf>
    <xf numFmtId="49" fontId="8" fillId="0" borderId="16" xfId="0" applyNumberFormat="1" applyFont="1" applyBorder="1" applyAlignment="1">
      <alignment horizontal="center"/>
    </xf>
    <xf numFmtId="49" fontId="8" fillId="0" borderId="17" xfId="0" applyNumberFormat="1" applyFont="1" applyBorder="1" applyAlignment="1">
      <alignment horizontal="center"/>
    </xf>
    <xf numFmtId="49" fontId="9" fillId="0" borderId="16" xfId="0" applyNumberFormat="1" applyFon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49" fontId="8" fillId="0" borderId="18" xfId="0" applyNumberFormat="1" applyFont="1" applyBorder="1" applyAlignment="1">
      <alignment horizontal="center"/>
    </xf>
    <xf numFmtId="49" fontId="8" fillId="0" borderId="19" xfId="0" applyNumberFormat="1" applyFont="1" applyBorder="1" applyAlignment="1">
      <alignment horizontal="center"/>
    </xf>
    <xf numFmtId="49" fontId="8" fillId="0" borderId="20" xfId="0" applyNumberFormat="1" applyFont="1" applyBorder="1" applyAlignment="1">
      <alignment horizontal="center"/>
    </xf>
    <xf numFmtId="49" fontId="9" fillId="0" borderId="21" xfId="0" applyNumberFormat="1" applyFont="1" applyBorder="1" applyAlignment="1">
      <alignment horizontal="center"/>
    </xf>
    <xf numFmtId="49" fontId="9" fillId="0" borderId="19" xfId="0" applyNumberFormat="1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44" fontId="8" fillId="0" borderId="22" xfId="2" applyFont="1" applyBorder="1"/>
    <xf numFmtId="44" fontId="9" fillId="0" borderId="22" xfId="2" applyFont="1" applyBorder="1"/>
    <xf numFmtId="44" fontId="0" fillId="0" borderId="0" xfId="2" applyFont="1" applyBorder="1"/>
    <xf numFmtId="44" fontId="8" fillId="0" borderId="16" xfId="2" applyFont="1" applyBorder="1"/>
    <xf numFmtId="44" fontId="8" fillId="0" borderId="13" xfId="2" applyFont="1" applyBorder="1"/>
    <xf numFmtId="44" fontId="8" fillId="0" borderId="14" xfId="2" applyFont="1" applyBorder="1"/>
    <xf numFmtId="44" fontId="8" fillId="0" borderId="19" xfId="2" applyFont="1" applyBorder="1"/>
    <xf numFmtId="44" fontId="8" fillId="0" borderId="22" xfId="2" applyFont="1" applyFill="1" applyBorder="1"/>
    <xf numFmtId="44" fontId="8" fillId="0" borderId="22" xfId="2" applyNumberFormat="1" applyFont="1" applyBorder="1"/>
    <xf numFmtId="44" fontId="0" fillId="0" borderId="0" xfId="0" applyNumberFormat="1"/>
    <xf numFmtId="0" fontId="5" fillId="0" borderId="0" xfId="0" applyFont="1"/>
    <xf numFmtId="44" fontId="9" fillId="0" borderId="16" xfId="2" applyFont="1" applyBorder="1"/>
    <xf numFmtId="44" fontId="5" fillId="0" borderId="0" xfId="2" applyFont="1" applyBorder="1"/>
    <xf numFmtId="44" fontId="9" fillId="0" borderId="4" xfId="2" applyFont="1" applyBorder="1" applyAlignment="1">
      <alignment horizontal="center"/>
    </xf>
    <xf numFmtId="44" fontId="9" fillId="0" borderId="6" xfId="2" applyFont="1" applyBorder="1" applyAlignment="1">
      <alignment horizontal="center"/>
    </xf>
    <xf numFmtId="0" fontId="0" fillId="0" borderId="6" xfId="0" applyBorder="1"/>
    <xf numFmtId="0" fontId="0" fillId="0" borderId="5" xfId="0" applyBorder="1"/>
    <xf numFmtId="44" fontId="9" fillId="0" borderId="9" xfId="2" applyFont="1" applyBorder="1" applyAlignment="1">
      <alignment horizontal="center"/>
    </xf>
    <xf numFmtId="44" fontId="5" fillId="0" borderId="9" xfId="0" applyNumberFormat="1" applyFont="1" applyBorder="1"/>
    <xf numFmtId="44" fontId="9" fillId="0" borderId="0" xfId="2" applyFont="1" applyBorder="1"/>
    <xf numFmtId="44" fontId="0" fillId="0" borderId="0" xfId="2" applyFont="1"/>
    <xf numFmtId="44" fontId="0" fillId="0" borderId="0" xfId="2" applyFont="1" applyAlignment="1">
      <alignment horizontal="right"/>
    </xf>
    <xf numFmtId="44" fontId="5" fillId="0" borderId="0" xfId="2" applyFont="1"/>
    <xf numFmtId="44" fontId="8" fillId="0" borderId="16" xfId="2" applyNumberFormat="1" applyFont="1" applyBorder="1"/>
    <xf numFmtId="44" fontId="5" fillId="0" borderId="16" xfId="2" applyFont="1" applyBorder="1"/>
    <xf numFmtId="44" fontId="8" fillId="0" borderId="9" xfId="2" applyNumberFormat="1" applyFont="1" applyBorder="1"/>
    <xf numFmtId="44" fontId="0" fillId="0" borderId="0" xfId="0" applyNumberFormat="1" applyAlignment="1"/>
    <xf numFmtId="0" fontId="0" fillId="0" borderId="0" xfId="0" applyAlignment="1">
      <alignment horizontal="center"/>
    </xf>
    <xf numFmtId="44" fontId="0" fillId="0" borderId="0" xfId="0" applyNumberFormat="1" applyAlignment="1">
      <alignment horizontal="center"/>
    </xf>
    <xf numFmtId="44" fontId="5" fillId="0" borderId="4" xfId="2" applyFont="1" applyBorder="1" applyAlignment="1">
      <alignment horizontal="center"/>
    </xf>
    <xf numFmtId="44" fontId="5" fillId="0" borderId="6" xfId="2" applyFont="1" applyBorder="1" applyAlignment="1">
      <alignment horizontal="center"/>
    </xf>
    <xf numFmtId="49" fontId="8" fillId="0" borderId="0" xfId="0" applyNumberFormat="1" applyFont="1" applyBorder="1" applyAlignment="1">
      <alignment horizontal="center"/>
    </xf>
    <xf numFmtId="49" fontId="8" fillId="0" borderId="13" xfId="0" applyNumberFormat="1" applyFont="1" applyBorder="1" applyAlignment="1">
      <alignment horizontal="center"/>
    </xf>
    <xf numFmtId="49" fontId="8" fillId="0" borderId="14" xfId="0" applyNumberFormat="1" applyFont="1" applyBorder="1" applyAlignment="1">
      <alignment horizontal="center"/>
    </xf>
    <xf numFmtId="44" fontId="0" fillId="0" borderId="23" xfId="2" applyFont="1" applyBorder="1" applyAlignment="1">
      <alignment horizontal="center"/>
    </xf>
    <xf numFmtId="164" fontId="5" fillId="0" borderId="4" xfId="2" applyNumberFormat="1" applyFont="1" applyBorder="1" applyAlignment="1">
      <alignment horizontal="center"/>
    </xf>
    <xf numFmtId="0" fontId="0" fillId="0" borderId="6" xfId="0" applyBorder="1"/>
    <xf numFmtId="0" fontId="3" fillId="0" borderId="0" xfId="0" applyFont="1" applyBorder="1" applyAlignment="1">
      <alignment horizont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</cellXfs>
  <cellStyles count="3">
    <cellStyle name="Euro" xfId="2"/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Files%20DSGA\IMPUTAZIONE%20ENTRATE%20ALLE%20USCITE%20PROGRAMMA%20ANNUALE%202018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ENTRATE"/>
      <sheetName val="AVANZO"/>
      <sheetName val="ACT"/>
      <sheetName val="contributi famiglie"/>
      <sheetName val="ASSESTAMENTO"/>
      <sheetName val="VARIAZIONE"/>
    </sheetNames>
    <sheetDataSet>
      <sheetData sheetId="0"/>
      <sheetData sheetId="1">
        <row r="13">
          <cell r="G13">
            <v>65745.72</v>
          </cell>
        </row>
        <row r="22">
          <cell r="G22">
            <v>16361.97</v>
          </cell>
        </row>
        <row r="31">
          <cell r="G31">
            <v>0</v>
          </cell>
        </row>
        <row r="33">
          <cell r="G33">
            <v>0</v>
          </cell>
        </row>
        <row r="34">
          <cell r="G34">
            <v>0</v>
          </cell>
        </row>
        <row r="36">
          <cell r="G36">
            <v>0</v>
          </cell>
        </row>
        <row r="40">
          <cell r="G40">
            <v>0</v>
          </cell>
        </row>
        <row r="42">
          <cell r="G42">
            <v>0</v>
          </cell>
        </row>
        <row r="43">
          <cell r="G43">
            <v>0</v>
          </cell>
        </row>
        <row r="47">
          <cell r="G47">
            <v>0</v>
          </cell>
        </row>
        <row r="52">
          <cell r="G52">
            <v>0</v>
          </cell>
        </row>
        <row r="56">
          <cell r="G56">
            <v>3000</v>
          </cell>
        </row>
        <row r="68">
          <cell r="G68">
            <v>0</v>
          </cell>
        </row>
        <row r="73">
          <cell r="G73">
            <v>50000</v>
          </cell>
        </row>
      </sheetData>
      <sheetData sheetId="2"/>
      <sheetData sheetId="3">
        <row r="16">
          <cell r="N16">
            <v>41875</v>
          </cell>
          <cell r="P16">
            <v>35000</v>
          </cell>
        </row>
        <row r="30">
          <cell r="K30">
            <v>15500</v>
          </cell>
          <cell r="M30">
            <v>18000</v>
          </cell>
          <cell r="O30">
            <v>21500</v>
          </cell>
        </row>
        <row r="31">
          <cell r="Q31">
            <v>3500</v>
          </cell>
        </row>
        <row r="32">
          <cell r="Q32">
            <v>9225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11"/>
  <sheetViews>
    <sheetView tabSelected="1" zoomScale="110" zoomScaleNormal="110" workbookViewId="0">
      <selection activeCell="I68" sqref="I68"/>
    </sheetView>
  </sheetViews>
  <sheetFormatPr defaultRowHeight="15"/>
  <cols>
    <col min="1" max="1" width="5.85546875" customWidth="1"/>
    <col min="2" max="2" width="14.140625" customWidth="1"/>
    <col min="3" max="3" width="13.7109375" customWidth="1"/>
    <col min="4" max="7" width="13.28515625" customWidth="1"/>
    <col min="8" max="11" width="12.7109375" customWidth="1"/>
    <col min="12" max="14" width="13.28515625" customWidth="1"/>
    <col min="15" max="15" width="14.5703125" style="90" customWidth="1"/>
    <col min="16" max="16" width="13.7109375" style="8" customWidth="1"/>
    <col min="17" max="17" width="14.42578125" customWidth="1"/>
    <col min="18" max="20" width="11.7109375" customWidth="1"/>
  </cols>
  <sheetData>
    <row r="1" spans="1:16" ht="18">
      <c r="A1" s="64" t="s">
        <v>167</v>
      </c>
      <c r="B1" s="65"/>
      <c r="C1" s="65"/>
      <c r="D1" s="65"/>
      <c r="E1" s="64" t="s">
        <v>80</v>
      </c>
      <c r="F1" s="65"/>
      <c r="G1" s="65"/>
      <c r="H1" s="65"/>
      <c r="I1" s="65"/>
      <c r="J1" s="65"/>
      <c r="K1" s="65"/>
      <c r="L1" s="65"/>
      <c r="M1" s="65"/>
      <c r="N1" s="65"/>
      <c r="O1" s="66"/>
    </row>
    <row r="2" spans="1:16" ht="3" customHeight="1">
      <c r="A2" s="65"/>
      <c r="B2" s="65"/>
      <c r="C2" s="65"/>
      <c r="D2" s="111"/>
      <c r="E2" s="111"/>
      <c r="F2" s="111"/>
      <c r="G2" s="111"/>
      <c r="H2" s="111"/>
      <c r="I2" s="111"/>
      <c r="J2" s="111"/>
      <c r="K2" s="111"/>
      <c r="L2" s="111"/>
      <c r="M2" s="65"/>
      <c r="N2" s="65"/>
      <c r="O2" s="66"/>
    </row>
    <row r="3" spans="1:16" s="73" customFormat="1">
      <c r="A3" s="67"/>
      <c r="B3" s="112" t="s">
        <v>81</v>
      </c>
      <c r="C3" s="113"/>
      <c r="D3" s="112" t="s">
        <v>82</v>
      </c>
      <c r="E3" s="113"/>
      <c r="F3" s="68" t="s">
        <v>83</v>
      </c>
      <c r="G3" s="69" t="s">
        <v>84</v>
      </c>
      <c r="H3" s="68" t="s">
        <v>85</v>
      </c>
      <c r="I3" s="112" t="s">
        <v>86</v>
      </c>
      <c r="J3" s="113"/>
      <c r="K3" s="112" t="s">
        <v>87</v>
      </c>
      <c r="L3" s="113"/>
      <c r="M3" s="70" t="s">
        <v>88</v>
      </c>
      <c r="N3" s="69" t="s">
        <v>89</v>
      </c>
      <c r="O3" s="71"/>
      <c r="P3" s="72"/>
    </row>
    <row r="4" spans="1:16" s="73" customFormat="1">
      <c r="A4" s="67"/>
      <c r="B4" s="69" t="s">
        <v>90</v>
      </c>
      <c r="C4" s="69" t="s">
        <v>91</v>
      </c>
      <c r="D4" s="69" t="s">
        <v>92</v>
      </c>
      <c r="E4" s="69" t="s">
        <v>93</v>
      </c>
      <c r="F4" s="74" t="s">
        <v>94</v>
      </c>
      <c r="G4" s="75" t="s">
        <v>95</v>
      </c>
      <c r="H4" s="76" t="s">
        <v>94</v>
      </c>
      <c r="I4" s="69" t="s">
        <v>96</v>
      </c>
      <c r="J4" s="69" t="s">
        <v>94</v>
      </c>
      <c r="K4" s="69" t="s">
        <v>96</v>
      </c>
      <c r="L4" s="69" t="s">
        <v>94</v>
      </c>
      <c r="M4" s="69" t="s">
        <v>97</v>
      </c>
      <c r="N4" s="69" t="s">
        <v>98</v>
      </c>
      <c r="O4" s="77" t="s">
        <v>99</v>
      </c>
      <c r="P4" s="72"/>
    </row>
    <row r="5" spans="1:16" s="73" customFormat="1">
      <c r="A5" s="67"/>
      <c r="B5" s="75" t="s">
        <v>100</v>
      </c>
      <c r="C5" s="75" t="s">
        <v>101</v>
      </c>
      <c r="D5" s="75" t="s">
        <v>102</v>
      </c>
      <c r="E5" s="75" t="s">
        <v>103</v>
      </c>
      <c r="F5" s="75" t="s">
        <v>104</v>
      </c>
      <c r="G5" s="75" t="s">
        <v>105</v>
      </c>
      <c r="H5" s="75" t="s">
        <v>106</v>
      </c>
      <c r="I5" s="75" t="s">
        <v>107</v>
      </c>
      <c r="J5" s="75" t="s">
        <v>108</v>
      </c>
      <c r="K5" s="75" t="s">
        <v>109</v>
      </c>
      <c r="L5" s="75" t="s">
        <v>110</v>
      </c>
      <c r="M5" s="75" t="s">
        <v>111</v>
      </c>
      <c r="N5" s="75" t="s">
        <v>112</v>
      </c>
      <c r="O5" s="78"/>
      <c r="P5" s="72"/>
    </row>
    <row r="6" spans="1:16" ht="0.75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6"/>
    </row>
    <row r="7" spans="1:16" ht="14.1" customHeight="1">
      <c r="A7" s="79" t="s">
        <v>113</v>
      </c>
      <c r="B7" s="80"/>
      <c r="C7" s="80"/>
      <c r="D7" s="80">
        <f>+(69254.2-3462.7)/2+H64</f>
        <v>35686.769999999997</v>
      </c>
      <c r="E7" s="80"/>
      <c r="F7" s="80"/>
      <c r="G7" s="80"/>
      <c r="H7" s="80"/>
      <c r="I7" s="80"/>
      <c r="J7" s="80"/>
      <c r="K7" s="80"/>
      <c r="L7" s="80"/>
      <c r="M7" s="80"/>
      <c r="N7" s="80"/>
      <c r="O7" s="81">
        <f>SUM(B7:N7)</f>
        <v>35686.769999999997</v>
      </c>
      <c r="P7" s="82"/>
    </row>
    <row r="8" spans="1:16" ht="14.1" customHeight="1">
      <c r="A8" s="79" t="s">
        <v>17</v>
      </c>
      <c r="B8" s="80"/>
      <c r="C8" s="80">
        <f>+[1]AVANZO!G13</f>
        <v>65745.72</v>
      </c>
      <c r="D8" s="80">
        <f>+(69254.2-3462.7)/2</f>
        <v>32895.75</v>
      </c>
      <c r="E8" s="80"/>
      <c r="F8" s="80"/>
      <c r="G8" s="80"/>
      <c r="H8" s="80"/>
      <c r="I8" s="80">
        <f>+'[1]contributi famiglie'!P16</f>
        <v>35000</v>
      </c>
      <c r="J8" s="80">
        <f>+'[1]contributi famiglie'!N16</f>
        <v>41875</v>
      </c>
      <c r="K8" s="80"/>
      <c r="L8" s="80">
        <v>12000</v>
      </c>
      <c r="M8" s="80"/>
      <c r="N8" s="80"/>
      <c r="O8" s="81">
        <f t="shared" ref="O8:O56" si="0">SUM(B8:N8)</f>
        <v>187516.47</v>
      </c>
      <c r="P8" s="82"/>
    </row>
    <row r="9" spans="1:16" ht="14.1" customHeight="1">
      <c r="A9" s="79" t="s">
        <v>114</v>
      </c>
      <c r="B9" s="80"/>
      <c r="C9" s="80">
        <f>+[1]AVANZO!G22</f>
        <v>16361.97</v>
      </c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1">
        <f t="shared" si="0"/>
        <v>16361.97</v>
      </c>
      <c r="P9" s="82"/>
    </row>
    <row r="10" spans="1:16" ht="14.1" customHeight="1">
      <c r="A10" s="79" t="s">
        <v>115</v>
      </c>
      <c r="B10" s="80"/>
      <c r="C10" s="80">
        <f>+Foglio2!G26</f>
        <v>90420.94</v>
      </c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1">
        <f t="shared" si="0"/>
        <v>90420.94</v>
      </c>
      <c r="P10" s="81">
        <f>O7+O8+O9+O10</f>
        <v>329986.15000000002</v>
      </c>
    </row>
    <row r="11" spans="1:16" ht="14.1" customHeight="1">
      <c r="A11" s="79" t="s">
        <v>116</v>
      </c>
      <c r="B11" s="80"/>
      <c r="C11" s="80"/>
      <c r="D11" s="83"/>
      <c r="E11" s="80"/>
      <c r="F11" s="80"/>
      <c r="G11" s="80"/>
      <c r="H11" s="80"/>
      <c r="I11" s="80"/>
      <c r="J11" s="80"/>
      <c r="K11" s="80"/>
      <c r="L11" s="80"/>
      <c r="M11" s="80">
        <v>380000</v>
      </c>
      <c r="N11" s="80"/>
      <c r="O11" s="81">
        <f t="shared" si="0"/>
        <v>380000</v>
      </c>
      <c r="P11" s="81">
        <f>O11</f>
        <v>380000</v>
      </c>
    </row>
    <row r="12" spans="1:16" ht="14.1" customHeight="1">
      <c r="A12" s="79" t="s">
        <v>117</v>
      </c>
      <c r="B12" s="80"/>
      <c r="C12" s="84">
        <f>+[1]AVANZO!G31</f>
        <v>0</v>
      </c>
      <c r="D12" s="80"/>
      <c r="E12" s="85"/>
      <c r="F12" s="80"/>
      <c r="G12" s="80"/>
      <c r="H12" s="80"/>
      <c r="I12" s="80"/>
      <c r="J12" s="80"/>
      <c r="K12" s="80"/>
      <c r="L12" s="80"/>
      <c r="M12" s="80"/>
      <c r="N12" s="80"/>
      <c r="O12" s="81">
        <f t="shared" si="0"/>
        <v>0</v>
      </c>
      <c r="P12" s="82"/>
    </row>
    <row r="13" spans="1:16" ht="14.1" customHeight="1">
      <c r="A13" s="79" t="s">
        <v>118</v>
      </c>
      <c r="B13" s="80"/>
      <c r="C13" s="84">
        <v>5298.52</v>
      </c>
      <c r="D13" s="80"/>
      <c r="E13" s="85"/>
      <c r="F13" s="80"/>
      <c r="G13" s="80"/>
      <c r="H13" s="80"/>
      <c r="I13" s="80"/>
      <c r="J13" s="80"/>
      <c r="K13" s="80"/>
      <c r="L13" s="80"/>
      <c r="M13" s="80"/>
      <c r="N13" s="80"/>
      <c r="O13" s="81">
        <f t="shared" si="0"/>
        <v>5298.52</v>
      </c>
      <c r="P13" s="82"/>
    </row>
    <row r="14" spans="1:16" ht="14.1" customHeight="1">
      <c r="A14" s="79" t="s">
        <v>119</v>
      </c>
      <c r="B14" s="80"/>
      <c r="C14" s="84">
        <f>+[1]AVANZO!G33</f>
        <v>0</v>
      </c>
      <c r="D14" s="86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1">
        <f t="shared" si="0"/>
        <v>0</v>
      </c>
      <c r="P14" s="82"/>
    </row>
    <row r="15" spans="1:16" ht="14.1" customHeight="1">
      <c r="A15" s="79" t="s">
        <v>120</v>
      </c>
      <c r="B15" s="80"/>
      <c r="C15" s="84">
        <f>+[1]AVANZO!G34</f>
        <v>0</v>
      </c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1">
        <f t="shared" si="0"/>
        <v>0</v>
      </c>
      <c r="P15" s="82"/>
    </row>
    <row r="16" spans="1:16" ht="14.1" customHeight="1">
      <c r="A16" s="79" t="s">
        <v>121</v>
      </c>
      <c r="B16" s="80"/>
      <c r="C16" s="84">
        <v>40860.699999999997</v>
      </c>
      <c r="D16" s="80"/>
      <c r="E16" s="80"/>
      <c r="F16" s="80"/>
      <c r="G16" s="80"/>
      <c r="H16" s="80"/>
      <c r="I16" s="80">
        <f>+'[1]contributi famiglie'!O30</f>
        <v>21500</v>
      </c>
      <c r="J16" s="80"/>
      <c r="K16" s="80"/>
      <c r="L16" s="80"/>
      <c r="M16" s="80"/>
      <c r="N16" s="80"/>
      <c r="O16" s="81">
        <f t="shared" si="0"/>
        <v>62360.7</v>
      </c>
      <c r="P16" s="82"/>
    </row>
    <row r="17" spans="1:16" ht="14.1" customHeight="1">
      <c r="A17" s="79" t="s">
        <v>122</v>
      </c>
      <c r="B17" s="80">
        <f>+Foglio2!H36</f>
        <v>20000</v>
      </c>
      <c r="C17" s="84">
        <f>+[1]AVANZO!G36</f>
        <v>0</v>
      </c>
      <c r="D17" s="80"/>
      <c r="E17" s="80"/>
      <c r="F17" s="80"/>
      <c r="G17" s="80"/>
      <c r="H17" s="87"/>
      <c r="I17" s="80"/>
      <c r="J17" s="80"/>
      <c r="K17" s="80"/>
      <c r="L17" s="80"/>
      <c r="M17" s="80"/>
      <c r="N17" s="80"/>
      <c r="O17" s="81">
        <f t="shared" si="0"/>
        <v>20000</v>
      </c>
      <c r="P17" s="82"/>
    </row>
    <row r="18" spans="1:16" ht="14.1" customHeight="1">
      <c r="A18" s="79" t="s">
        <v>123</v>
      </c>
      <c r="B18" s="80"/>
      <c r="C18" s="84">
        <v>35783.4</v>
      </c>
      <c r="D18" s="80"/>
      <c r="E18" s="80"/>
      <c r="F18" s="80"/>
      <c r="G18" s="80"/>
      <c r="H18" s="80"/>
      <c r="I18" s="80">
        <f>+'[1]contributi famiglie'!K30</f>
        <v>15500</v>
      </c>
      <c r="J18" s="80"/>
      <c r="K18" s="80"/>
      <c r="L18" s="80"/>
      <c r="M18" s="80"/>
      <c r="N18" s="80"/>
      <c r="O18" s="81">
        <f t="shared" si="0"/>
        <v>51283.4</v>
      </c>
      <c r="P18" s="82"/>
    </row>
    <row r="19" spans="1:16" ht="14.1" customHeight="1">
      <c r="A19" s="79" t="s">
        <v>124</v>
      </c>
      <c r="B19" s="80"/>
      <c r="C19" s="84">
        <v>68522.2</v>
      </c>
      <c r="D19" s="80"/>
      <c r="E19" s="80"/>
      <c r="F19" s="80"/>
      <c r="G19" s="80"/>
      <c r="H19" s="80"/>
      <c r="I19" s="80">
        <f>+'[1]contributi famiglie'!M30</f>
        <v>18000</v>
      </c>
      <c r="J19" s="80"/>
      <c r="K19" s="80"/>
      <c r="L19" s="80"/>
      <c r="M19" s="80"/>
      <c r="N19" s="80"/>
      <c r="O19" s="81">
        <f>SUM(B19:N19)</f>
        <v>86522.2</v>
      </c>
      <c r="P19" s="82"/>
    </row>
    <row r="20" spans="1:16" ht="14.1" customHeight="1">
      <c r="A20" s="79" t="s">
        <v>125</v>
      </c>
      <c r="B20" s="80"/>
      <c r="C20" s="84">
        <v>6457.44</v>
      </c>
      <c r="D20" s="80"/>
      <c r="E20" s="80"/>
      <c r="F20" s="80"/>
      <c r="G20" s="80"/>
      <c r="H20" s="80"/>
      <c r="I20" s="80"/>
      <c r="J20" s="80">
        <v>100000</v>
      </c>
      <c r="K20" s="80"/>
      <c r="L20" s="80"/>
      <c r="M20" s="80"/>
      <c r="N20" s="80"/>
      <c r="O20" s="81">
        <f t="shared" si="0"/>
        <v>106457.44</v>
      </c>
      <c r="P20" s="82"/>
    </row>
    <row r="21" spans="1:16" ht="14.1" customHeight="1">
      <c r="A21" s="79" t="s">
        <v>126</v>
      </c>
      <c r="B21" s="80">
        <f>+Foglio2!H40</f>
        <v>10000</v>
      </c>
      <c r="C21" s="84">
        <f>+[1]AVANZO!G40</f>
        <v>0</v>
      </c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1">
        <f t="shared" si="0"/>
        <v>10000</v>
      </c>
      <c r="P21" s="82"/>
    </row>
    <row r="22" spans="1:16" ht="14.1" customHeight="1">
      <c r="A22" s="79" t="s">
        <v>127</v>
      </c>
      <c r="B22" s="80"/>
      <c r="C22" s="84">
        <v>2379.4699999999998</v>
      </c>
      <c r="D22" s="80"/>
      <c r="E22" s="80"/>
      <c r="F22" s="80"/>
      <c r="G22" s="80"/>
      <c r="H22" s="80"/>
      <c r="I22" s="80"/>
      <c r="J22" s="80"/>
      <c r="K22" s="80"/>
      <c r="L22" s="80">
        <v>10000</v>
      </c>
      <c r="M22" s="80"/>
      <c r="N22" s="80"/>
      <c r="O22" s="81">
        <f t="shared" si="0"/>
        <v>12379.47</v>
      </c>
      <c r="P22" s="82"/>
    </row>
    <row r="23" spans="1:16" ht="14.1" customHeight="1">
      <c r="A23" s="79" t="s">
        <v>128</v>
      </c>
      <c r="B23" s="80"/>
      <c r="C23" s="84">
        <f>+[1]AVANZO!G42</f>
        <v>0</v>
      </c>
      <c r="D23" s="80"/>
      <c r="E23" s="80"/>
      <c r="F23" s="80"/>
      <c r="G23" s="80"/>
      <c r="H23" s="80"/>
      <c r="I23" s="80"/>
      <c r="J23" s="80">
        <v>5000</v>
      </c>
      <c r="K23" s="80"/>
      <c r="L23" s="80"/>
      <c r="M23" s="80"/>
      <c r="N23" s="80"/>
      <c r="O23" s="81">
        <f t="shared" si="0"/>
        <v>5000</v>
      </c>
      <c r="P23" s="82"/>
    </row>
    <row r="24" spans="1:16" ht="14.1" customHeight="1">
      <c r="A24" s="79" t="s">
        <v>129</v>
      </c>
      <c r="B24" s="80"/>
      <c r="C24" s="84">
        <f>+[1]AVANZO!G43</f>
        <v>0</v>
      </c>
      <c r="D24" s="80"/>
      <c r="E24" s="80"/>
      <c r="F24" s="80"/>
      <c r="G24" s="80"/>
      <c r="H24" s="80"/>
      <c r="I24" s="80"/>
      <c r="J24" s="80">
        <f>+'[1]contributi famiglie'!Q31</f>
        <v>3500</v>
      </c>
      <c r="K24" s="80"/>
      <c r="L24" s="80"/>
      <c r="M24" s="80"/>
      <c r="N24" s="80"/>
      <c r="O24" s="81">
        <f t="shared" si="0"/>
        <v>3500</v>
      </c>
      <c r="P24" s="82"/>
    </row>
    <row r="25" spans="1:16" ht="14.1" customHeight="1">
      <c r="A25" s="79" t="s">
        <v>130</v>
      </c>
      <c r="B25" s="80"/>
      <c r="C25" s="84">
        <v>567.07000000000005</v>
      </c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1">
        <f t="shared" si="0"/>
        <v>567.07000000000005</v>
      </c>
      <c r="P25" s="82"/>
    </row>
    <row r="26" spans="1:16" ht="14.1" customHeight="1">
      <c r="A26" s="79" t="s">
        <v>131</v>
      </c>
      <c r="B26" s="80"/>
      <c r="C26" s="84">
        <v>119714.85</v>
      </c>
      <c r="D26" s="80">
        <f>+H65</f>
        <v>57375.01</v>
      </c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1">
        <f t="shared" si="0"/>
        <v>177089.86000000002</v>
      </c>
      <c r="P26" s="82"/>
    </row>
    <row r="27" spans="1:16" ht="14.1" customHeight="1">
      <c r="A27" s="79" t="s">
        <v>132</v>
      </c>
      <c r="B27" s="80"/>
      <c r="C27" s="84">
        <v>62373.74</v>
      </c>
      <c r="D27" s="80"/>
      <c r="E27" s="80"/>
      <c r="F27" s="80"/>
      <c r="G27" s="80"/>
      <c r="H27" s="80"/>
      <c r="I27" s="80">
        <f>+'[1]contributi famiglie'!Q32</f>
        <v>9225</v>
      </c>
      <c r="J27" s="80"/>
      <c r="K27" s="80"/>
      <c r="L27" s="80"/>
      <c r="M27" s="80"/>
      <c r="N27" s="80"/>
      <c r="O27" s="81">
        <f t="shared" si="0"/>
        <v>71598.739999999991</v>
      </c>
      <c r="P27" s="82"/>
    </row>
    <row r="28" spans="1:16" ht="14.1" customHeight="1">
      <c r="A28" s="79" t="s">
        <v>133</v>
      </c>
      <c r="B28" s="80"/>
      <c r="C28" s="84">
        <f>+[1]AVANZO!G47</f>
        <v>0</v>
      </c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1">
        <f t="shared" si="0"/>
        <v>0</v>
      </c>
      <c r="P28" s="82"/>
    </row>
    <row r="29" spans="1:16" ht="14.1" customHeight="1">
      <c r="A29" s="79" t="s">
        <v>134</v>
      </c>
      <c r="B29" s="80"/>
      <c r="C29" s="84">
        <v>10018.709999999999</v>
      </c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1">
        <f t="shared" si="0"/>
        <v>10018.709999999999</v>
      </c>
      <c r="P29" s="82"/>
    </row>
    <row r="30" spans="1:16" ht="14.1" customHeight="1">
      <c r="A30" s="79" t="s">
        <v>135</v>
      </c>
      <c r="B30" s="80"/>
      <c r="C30" s="84">
        <v>34714.080000000002</v>
      </c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1">
        <f t="shared" si="0"/>
        <v>34714.080000000002</v>
      </c>
      <c r="P30" s="82"/>
    </row>
    <row r="31" spans="1:16" ht="14.1" customHeight="1">
      <c r="A31" s="79" t="s">
        <v>136</v>
      </c>
      <c r="B31" s="80"/>
      <c r="C31" s="84">
        <v>1540.03</v>
      </c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1">
        <f t="shared" si="0"/>
        <v>1540.03</v>
      </c>
      <c r="P31" s="82"/>
    </row>
    <row r="32" spans="1:16" ht="14.1" customHeight="1">
      <c r="A32" s="79" t="s">
        <v>137</v>
      </c>
      <c r="B32" s="80"/>
      <c r="C32" s="84">
        <v>1246.55</v>
      </c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1">
        <f t="shared" si="0"/>
        <v>1246.55</v>
      </c>
      <c r="P32" s="82"/>
    </row>
    <row r="33" spans="1:16" ht="14.1" customHeight="1">
      <c r="A33" s="79" t="s">
        <v>138</v>
      </c>
      <c r="B33" s="80">
        <f>+Foglio2!H52</f>
        <v>5000</v>
      </c>
      <c r="C33" s="84">
        <f>+[1]AVANZO!G52</f>
        <v>0</v>
      </c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1">
        <f t="shared" si="0"/>
        <v>5000</v>
      </c>
      <c r="P33" s="82"/>
    </row>
    <row r="34" spans="1:16" ht="14.1" customHeight="1">
      <c r="A34" s="79" t="s">
        <v>139</v>
      </c>
      <c r="B34" s="80"/>
      <c r="C34" s="84">
        <v>88.67</v>
      </c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1">
        <f t="shared" si="0"/>
        <v>88.67</v>
      </c>
      <c r="P34" s="82"/>
    </row>
    <row r="35" spans="1:16" ht="14.1" customHeight="1">
      <c r="A35" s="79" t="s">
        <v>140</v>
      </c>
      <c r="B35" s="80"/>
      <c r="C35" s="84">
        <v>5095.3599999999997</v>
      </c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1">
        <f t="shared" si="0"/>
        <v>5095.3599999999997</v>
      </c>
      <c r="P35" s="82"/>
    </row>
    <row r="36" spans="1:16" ht="14.1" customHeight="1">
      <c r="A36" s="79" t="s">
        <v>141</v>
      </c>
      <c r="B36" s="80"/>
      <c r="C36" s="84">
        <v>50032.93</v>
      </c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1">
        <f t="shared" si="0"/>
        <v>50032.93</v>
      </c>
      <c r="P36" s="82"/>
    </row>
    <row r="37" spans="1:16" ht="14.1" customHeight="1">
      <c r="A37" s="79" t="s">
        <v>142</v>
      </c>
      <c r="B37" s="80"/>
      <c r="C37" s="84">
        <f>+[1]AVANZO!G56</f>
        <v>3000</v>
      </c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1">
        <f t="shared" si="0"/>
        <v>3000</v>
      </c>
      <c r="P37" s="82"/>
    </row>
    <row r="38" spans="1:16" ht="14.1" customHeight="1">
      <c r="A38" s="79" t="s">
        <v>143</v>
      </c>
      <c r="B38" s="80"/>
      <c r="C38" s="84">
        <v>4362.1000000000004</v>
      </c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1">
        <f t="shared" si="0"/>
        <v>4362.1000000000004</v>
      </c>
    </row>
    <row r="39" spans="1:16" ht="14.1" customHeight="1">
      <c r="A39" s="79" t="s">
        <v>144</v>
      </c>
      <c r="B39" s="80"/>
      <c r="C39" s="84">
        <v>2819.19</v>
      </c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1">
        <f t="shared" si="0"/>
        <v>2819.19</v>
      </c>
    </row>
    <row r="40" spans="1:16" ht="14.1" customHeight="1">
      <c r="A40" s="79" t="s">
        <v>145</v>
      </c>
      <c r="B40" s="80"/>
      <c r="C40" s="84">
        <v>3721.03</v>
      </c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1">
        <f t="shared" si="0"/>
        <v>3721.03</v>
      </c>
    </row>
    <row r="41" spans="1:16" ht="14.1" customHeight="1">
      <c r="A41" s="79" t="s">
        <v>146</v>
      </c>
      <c r="B41" s="80"/>
      <c r="C41" s="84">
        <v>38973.360000000001</v>
      </c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80"/>
      <c r="O41" s="81">
        <f t="shared" si="0"/>
        <v>38973.360000000001</v>
      </c>
    </row>
    <row r="42" spans="1:16" ht="14.1" customHeight="1">
      <c r="A42" s="79" t="s">
        <v>147</v>
      </c>
      <c r="B42" s="80"/>
      <c r="C42" s="84">
        <v>1632.94</v>
      </c>
      <c r="D42" s="80"/>
      <c r="E42" s="80"/>
      <c r="F42" s="80"/>
      <c r="G42" s="80"/>
      <c r="H42" s="80"/>
      <c r="I42" s="80"/>
      <c r="J42" s="80"/>
      <c r="K42" s="80"/>
      <c r="L42" s="80"/>
      <c r="M42" s="80"/>
      <c r="N42" s="80"/>
      <c r="O42" s="81">
        <f t="shared" si="0"/>
        <v>1632.94</v>
      </c>
    </row>
    <row r="43" spans="1:16" ht="14.1" customHeight="1">
      <c r="A43" s="79" t="s">
        <v>148</v>
      </c>
      <c r="B43" s="80"/>
      <c r="C43" s="84">
        <v>139.62</v>
      </c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1">
        <f t="shared" si="0"/>
        <v>139.62</v>
      </c>
    </row>
    <row r="44" spans="1:16" ht="14.1" customHeight="1">
      <c r="A44" s="79" t="s">
        <v>149</v>
      </c>
      <c r="B44" s="80"/>
      <c r="C44" s="84">
        <v>4269.16</v>
      </c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1">
        <f t="shared" si="0"/>
        <v>4269.16</v>
      </c>
    </row>
    <row r="45" spans="1:16" ht="14.1" customHeight="1">
      <c r="A45" s="79" t="s">
        <v>150</v>
      </c>
      <c r="B45" s="80"/>
      <c r="C45" s="84">
        <v>1671.33</v>
      </c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1">
        <f t="shared" si="0"/>
        <v>1671.33</v>
      </c>
    </row>
    <row r="46" spans="1:16" ht="14.1" customHeight="1">
      <c r="A46" s="79" t="s">
        <v>151</v>
      </c>
      <c r="B46" s="80"/>
      <c r="C46" s="84">
        <v>19104.5</v>
      </c>
      <c r="D46" s="80"/>
      <c r="E46" s="80"/>
      <c r="F46" s="87"/>
      <c r="G46" s="87"/>
      <c r="H46" s="80"/>
      <c r="I46" s="80"/>
      <c r="J46" s="80"/>
      <c r="K46" s="80"/>
      <c r="L46" s="80"/>
      <c r="M46" s="80"/>
      <c r="N46" s="80"/>
      <c r="O46" s="81">
        <f t="shared" si="0"/>
        <v>19104.5</v>
      </c>
    </row>
    <row r="47" spans="1:16" ht="14.1" customHeight="1">
      <c r="A47" s="79" t="s">
        <v>152</v>
      </c>
      <c r="B47" s="80"/>
      <c r="C47" s="84">
        <v>313.06</v>
      </c>
      <c r="D47" s="80"/>
      <c r="E47" s="80"/>
      <c r="F47" s="87"/>
      <c r="G47" s="87"/>
      <c r="H47" s="80"/>
      <c r="I47" s="80"/>
      <c r="J47" s="80"/>
      <c r="K47" s="80"/>
      <c r="L47" s="80"/>
      <c r="M47" s="80"/>
      <c r="N47" s="80"/>
      <c r="O47" s="81">
        <f t="shared" si="0"/>
        <v>313.06</v>
      </c>
    </row>
    <row r="48" spans="1:16" ht="14.1" customHeight="1">
      <c r="A48" s="79" t="s">
        <v>153</v>
      </c>
      <c r="B48" s="80"/>
      <c r="C48" s="84">
        <v>7500</v>
      </c>
      <c r="D48" s="80"/>
      <c r="E48" s="80"/>
      <c r="F48" s="87"/>
      <c r="G48" s="87"/>
      <c r="H48" s="80"/>
      <c r="I48" s="80"/>
      <c r="J48" s="80"/>
      <c r="K48" s="80"/>
      <c r="L48" s="80"/>
      <c r="M48" s="80"/>
      <c r="N48" s="80"/>
      <c r="O48" s="81">
        <f t="shared" si="0"/>
        <v>7500</v>
      </c>
    </row>
    <row r="49" spans="1:17" ht="14.1" customHeight="1">
      <c r="A49" s="79" t="s">
        <v>154</v>
      </c>
      <c r="B49" s="80"/>
      <c r="C49" s="84">
        <f>+[1]AVANZO!G68</f>
        <v>0</v>
      </c>
      <c r="D49" s="80"/>
      <c r="E49" s="80"/>
      <c r="F49" s="87"/>
      <c r="G49" s="87"/>
      <c r="H49" s="80"/>
      <c r="I49" s="80"/>
      <c r="J49" s="80"/>
      <c r="K49" s="80"/>
      <c r="L49" s="80"/>
      <c r="M49" s="80"/>
      <c r="N49" s="80"/>
      <c r="O49" s="81">
        <f t="shared" si="0"/>
        <v>0</v>
      </c>
    </row>
    <row r="50" spans="1:17" ht="14.1" customHeight="1">
      <c r="A50" s="79" t="s">
        <v>155</v>
      </c>
      <c r="B50" s="80"/>
      <c r="C50" s="84">
        <v>6604.03</v>
      </c>
      <c r="D50" s="80"/>
      <c r="E50" s="80"/>
      <c r="F50" s="87"/>
      <c r="G50" s="87"/>
      <c r="H50" s="80"/>
      <c r="I50" s="80"/>
      <c r="J50" s="80"/>
      <c r="K50" s="80"/>
      <c r="L50" s="80"/>
      <c r="M50" s="80"/>
      <c r="N50" s="80"/>
      <c r="O50" s="81">
        <f t="shared" si="0"/>
        <v>6604.03</v>
      </c>
      <c r="P50"/>
    </row>
    <row r="51" spans="1:17" ht="14.1" customHeight="1">
      <c r="A51" s="79" t="s">
        <v>156</v>
      </c>
      <c r="B51" s="80"/>
      <c r="C51" s="84">
        <v>55144.44</v>
      </c>
      <c r="D51" s="80"/>
      <c r="E51" s="80"/>
      <c r="F51" s="87"/>
      <c r="G51" s="87"/>
      <c r="H51" s="80"/>
      <c r="I51" s="80"/>
      <c r="J51" s="80"/>
      <c r="K51" s="80"/>
      <c r="L51" s="80"/>
      <c r="M51" s="80"/>
      <c r="N51" s="80"/>
      <c r="O51" s="81">
        <f t="shared" si="0"/>
        <v>55144.44</v>
      </c>
      <c r="P51"/>
    </row>
    <row r="52" spans="1:17" ht="14.1" customHeight="1">
      <c r="A52" s="79" t="s">
        <v>157</v>
      </c>
      <c r="B52" s="80"/>
      <c r="C52" s="84">
        <v>9479.64</v>
      </c>
      <c r="D52" s="80"/>
      <c r="E52" s="80"/>
      <c r="F52" s="87"/>
      <c r="G52" s="87"/>
      <c r="H52" s="80"/>
      <c r="I52" s="80"/>
      <c r="J52" s="80"/>
      <c r="K52" s="80"/>
      <c r="L52" s="80"/>
      <c r="M52" s="80"/>
      <c r="N52" s="80"/>
      <c r="O52" s="81">
        <f t="shared" si="0"/>
        <v>9479.64</v>
      </c>
      <c r="P52"/>
    </row>
    <row r="53" spans="1:17" ht="14.1" customHeight="1">
      <c r="A53" s="79" t="s">
        <v>158</v>
      </c>
      <c r="B53" s="80"/>
      <c r="C53" s="84">
        <v>2987.19</v>
      </c>
      <c r="D53" s="80"/>
      <c r="E53" s="80"/>
      <c r="F53" s="87"/>
      <c r="G53" s="87"/>
      <c r="H53" s="80"/>
      <c r="I53" s="80"/>
      <c r="J53" s="80"/>
      <c r="K53" s="80"/>
      <c r="L53" s="80"/>
      <c r="M53" s="80"/>
      <c r="N53" s="80"/>
      <c r="O53" s="81">
        <f t="shared" si="0"/>
        <v>2987.19</v>
      </c>
      <c r="P53"/>
    </row>
    <row r="54" spans="1:17" ht="14.1" customHeight="1">
      <c r="A54" s="79" t="s">
        <v>159</v>
      </c>
      <c r="B54" s="80"/>
      <c r="C54" s="84">
        <f>+[1]AVANZO!G73</f>
        <v>50000</v>
      </c>
      <c r="D54" s="80"/>
      <c r="E54" s="80"/>
      <c r="F54" s="87"/>
      <c r="G54" s="87"/>
      <c r="H54" s="80"/>
      <c r="I54" s="80"/>
      <c r="J54" s="80"/>
      <c r="K54" s="80"/>
      <c r="L54" s="80"/>
      <c r="M54" s="80"/>
      <c r="N54" s="80"/>
      <c r="O54" s="81">
        <f t="shared" si="0"/>
        <v>50000</v>
      </c>
      <c r="P54"/>
    </row>
    <row r="55" spans="1:17" ht="14.1" customHeight="1">
      <c r="A55" s="79" t="s">
        <v>168</v>
      </c>
      <c r="B55" s="80"/>
      <c r="C55" s="84">
        <v>0</v>
      </c>
      <c r="D55" s="80"/>
      <c r="E55" s="80"/>
      <c r="F55" s="87"/>
      <c r="G55" s="87"/>
      <c r="H55" s="80"/>
      <c r="I55" s="80"/>
      <c r="J55" s="80"/>
      <c r="K55" s="80"/>
      <c r="L55" s="80"/>
      <c r="M55" s="80"/>
      <c r="N55" s="80"/>
      <c r="O55" s="81">
        <f t="shared" si="0"/>
        <v>0</v>
      </c>
      <c r="P55" s="81">
        <f>SUM(O13:O55)</f>
        <v>931515.32</v>
      </c>
    </row>
    <row r="56" spans="1:17" ht="14.1" customHeight="1">
      <c r="A56" s="79" t="s">
        <v>160</v>
      </c>
      <c r="B56" s="80"/>
      <c r="C56" s="80"/>
      <c r="D56" s="88">
        <v>3462.7</v>
      </c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1">
        <f t="shared" si="0"/>
        <v>3462.7</v>
      </c>
      <c r="P56" s="81">
        <f>O56</f>
        <v>3462.7</v>
      </c>
      <c r="Q56" s="89">
        <f>+P56+P55+P11+P10</f>
        <v>1644964.17</v>
      </c>
    </row>
    <row r="57" spans="1:17" ht="14.1" customHeight="1">
      <c r="A57" s="79" t="s">
        <v>4</v>
      </c>
      <c r="B57" s="80">
        <f>+Foglio2!H80</f>
        <v>309558.66000000003</v>
      </c>
      <c r="C57" s="80">
        <f>+Foglio2!G80</f>
        <v>445537.0500000004</v>
      </c>
      <c r="D57" s="80"/>
      <c r="E57" s="80"/>
      <c r="F57" s="80"/>
      <c r="G57" s="80"/>
      <c r="H57" s="80"/>
      <c r="I57" s="80"/>
      <c r="J57" s="80"/>
      <c r="K57" s="80"/>
      <c r="L57" s="80"/>
      <c r="M57" s="80"/>
      <c r="N57" s="80"/>
      <c r="O57" s="81">
        <f>SUM(B57:N57)</f>
        <v>755095.71000000043</v>
      </c>
      <c r="P57" s="81">
        <f>O57</f>
        <v>755095.71000000043</v>
      </c>
    </row>
    <row r="58" spans="1:17" ht="14.1" customHeight="1">
      <c r="B58" s="89"/>
      <c r="N58" s="89"/>
      <c r="O58" s="89"/>
    </row>
    <row r="59" spans="1:17" ht="14.1" customHeight="1">
      <c r="P59" s="81">
        <f>SUM(P10:P58)+O58</f>
        <v>2400059.8800000004</v>
      </c>
    </row>
    <row r="60" spans="1:17" s="90" customFormat="1" ht="14.1" customHeight="1" thickBot="1">
      <c r="A60" s="66" t="s">
        <v>99</v>
      </c>
      <c r="B60" s="81">
        <f>SUM(B7:B58)</f>
        <v>344558.66000000003</v>
      </c>
      <c r="C60" s="81">
        <f>SUM(C7:C58)</f>
        <v>1274480.9900000002</v>
      </c>
      <c r="D60" s="81">
        <f t="shared" ref="D60:N60" si="1">SUM(D7:D58)</f>
        <v>129420.23</v>
      </c>
      <c r="E60" s="81">
        <f t="shared" si="1"/>
        <v>0</v>
      </c>
      <c r="F60" s="91">
        <f t="shared" si="1"/>
        <v>0</v>
      </c>
      <c r="G60" s="81">
        <f t="shared" si="1"/>
        <v>0</v>
      </c>
      <c r="H60" s="81">
        <f t="shared" si="1"/>
        <v>0</v>
      </c>
      <c r="I60" s="81">
        <f>SUM(I7:I58)</f>
        <v>99225</v>
      </c>
      <c r="J60" s="81">
        <f t="shared" si="1"/>
        <v>150375</v>
      </c>
      <c r="K60" s="81">
        <f t="shared" si="1"/>
        <v>0</v>
      </c>
      <c r="L60" s="81">
        <f t="shared" si="1"/>
        <v>22000</v>
      </c>
      <c r="M60" s="81">
        <f t="shared" si="1"/>
        <v>380000</v>
      </c>
      <c r="N60" s="81">
        <f t="shared" si="1"/>
        <v>0</v>
      </c>
      <c r="O60" s="81">
        <f>SUM(O7:O58)</f>
        <v>2400059.8800000008</v>
      </c>
      <c r="P60" s="92"/>
    </row>
    <row r="61" spans="1:17" ht="14.1" customHeight="1" thickBot="1">
      <c r="B61" s="93">
        <f>B60+C60</f>
        <v>1619039.6500000004</v>
      </c>
      <c r="C61" s="94"/>
      <c r="D61" s="93">
        <f>D60+E60</f>
        <v>129420.23</v>
      </c>
      <c r="E61" s="95"/>
      <c r="F61" s="93">
        <f>F60</f>
        <v>0</v>
      </c>
      <c r="G61" s="93">
        <f>+G60</f>
        <v>0</v>
      </c>
      <c r="H61" s="93">
        <f>H60</f>
        <v>0</v>
      </c>
      <c r="I61" s="93">
        <f>I60+J60+K60+L60</f>
        <v>271600</v>
      </c>
      <c r="J61" s="96"/>
      <c r="K61" s="96"/>
      <c r="L61" s="95"/>
      <c r="M61" s="93">
        <f>M60</f>
        <v>380000</v>
      </c>
      <c r="N61" s="97">
        <f>N60</f>
        <v>0</v>
      </c>
      <c r="O61" s="98">
        <f>+B61+D61+I61+M61+G61+H61</f>
        <v>2400059.8800000004</v>
      </c>
    </row>
    <row r="62" spans="1:17">
      <c r="A62" s="8"/>
      <c r="B62" s="99"/>
      <c r="C62" s="8"/>
      <c r="D62" s="82"/>
      <c r="E62" s="100"/>
      <c r="F62" s="100"/>
      <c r="G62" s="100"/>
      <c r="H62" s="100"/>
      <c r="I62" s="100"/>
      <c r="J62" s="100"/>
      <c r="K62" s="100"/>
      <c r="L62" s="100"/>
      <c r="M62" s="101"/>
      <c r="N62" s="100"/>
      <c r="O62" s="102"/>
      <c r="P62" s="82"/>
    </row>
    <row r="63" spans="1:17">
      <c r="A63" s="8"/>
      <c r="B63" s="99"/>
      <c r="C63" s="8"/>
      <c r="D63" s="82"/>
      <c r="E63" s="100"/>
      <c r="F63" s="100" t="s">
        <v>161</v>
      </c>
      <c r="G63" t="s">
        <v>163</v>
      </c>
      <c r="H63" s="88">
        <v>69254.2</v>
      </c>
      <c r="I63" s="100"/>
      <c r="L63" s="114" t="s">
        <v>165</v>
      </c>
      <c r="M63" s="114"/>
      <c r="N63" s="100"/>
      <c r="O63" s="102"/>
      <c r="P63" s="82"/>
    </row>
    <row r="64" spans="1:17" ht="15.75" thickBot="1">
      <c r="A64" s="8" t="s">
        <v>162</v>
      </c>
      <c r="B64" s="82"/>
      <c r="C64" s="82"/>
      <c r="D64" s="82"/>
      <c r="E64" s="100"/>
      <c r="G64" t="s">
        <v>164</v>
      </c>
      <c r="H64" s="88">
        <v>2791.02</v>
      </c>
      <c r="I64" s="100"/>
      <c r="L64" s="104">
        <f>+I8+I16+I18+I19+I27</f>
        <v>99225</v>
      </c>
      <c r="M64" s="104">
        <f>+J8+J24</f>
        <v>45375</v>
      </c>
      <c r="N64" s="100"/>
      <c r="O64" s="102"/>
      <c r="P64" s="82"/>
    </row>
    <row r="65" spans="1:16" ht="15.75" thickBot="1">
      <c r="A65" s="8"/>
      <c r="B65" s="81">
        <f>SUM(B7:B56)</f>
        <v>35000</v>
      </c>
      <c r="C65" s="81">
        <f>SUM(C7:C56)</f>
        <v>828943.93999999983</v>
      </c>
      <c r="D65" s="82"/>
      <c r="E65" s="100"/>
      <c r="G65" t="s">
        <v>166</v>
      </c>
      <c r="H65" s="103">
        <v>57375.01</v>
      </c>
      <c r="I65" s="105">
        <f>SUM(H63:H65)</f>
        <v>129420.23000000001</v>
      </c>
      <c r="K65" s="102"/>
      <c r="L65" s="109">
        <f>+L64+M64</f>
        <v>144600</v>
      </c>
      <c r="M65" s="110"/>
      <c r="N65" s="100"/>
      <c r="O65" s="102"/>
      <c r="P65" s="82"/>
    </row>
    <row r="66" spans="1:16">
      <c r="B66" s="100"/>
      <c r="C66" s="100"/>
      <c r="D66" s="100"/>
      <c r="G66" s="100"/>
      <c r="K66" s="102"/>
      <c r="L66" s="102"/>
      <c r="M66" s="100"/>
      <c r="N66" s="100"/>
      <c r="O66" s="102"/>
      <c r="P66" s="82"/>
    </row>
    <row r="67" spans="1:16" ht="16.5" customHeight="1">
      <c r="B67" s="100"/>
      <c r="C67" s="100"/>
      <c r="D67" s="100"/>
      <c r="H67" s="100"/>
      <c r="K67" s="100"/>
      <c r="L67" s="100"/>
      <c r="M67" s="100"/>
      <c r="N67" s="100"/>
      <c r="O67" s="102"/>
      <c r="P67" s="82"/>
    </row>
    <row r="68" spans="1:16">
      <c r="B68" s="106"/>
      <c r="F68" s="100"/>
      <c r="G68" s="100"/>
    </row>
    <row r="70" spans="1:16">
      <c r="B70" s="89"/>
    </row>
    <row r="71" spans="1:16">
      <c r="B71" s="100"/>
      <c r="E71" s="100"/>
      <c r="F71" s="100"/>
      <c r="G71" s="100"/>
      <c r="H71" s="100"/>
      <c r="I71" s="100"/>
      <c r="J71" s="100"/>
      <c r="K71" s="100"/>
      <c r="L71" s="100"/>
      <c r="M71" s="100"/>
      <c r="N71" s="100"/>
      <c r="O71" s="102"/>
      <c r="P71" s="82"/>
    </row>
    <row r="72" spans="1:16">
      <c r="B72" s="100"/>
      <c r="E72" s="100"/>
      <c r="F72" s="100"/>
      <c r="G72" s="100"/>
      <c r="H72" s="100"/>
      <c r="I72" s="100"/>
      <c r="J72" s="100"/>
      <c r="K72" s="100"/>
      <c r="L72" s="100"/>
      <c r="M72" s="100"/>
      <c r="N72" s="100"/>
      <c r="O72" s="102"/>
      <c r="P72" s="82"/>
    </row>
    <row r="73" spans="1:16"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2"/>
      <c r="P73" s="82"/>
    </row>
    <row r="74" spans="1:16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2"/>
      <c r="P74" s="82"/>
    </row>
    <row r="75" spans="1:16"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2"/>
      <c r="P75" s="82"/>
    </row>
    <row r="76" spans="1:16"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2"/>
      <c r="P76" s="82"/>
    </row>
    <row r="77" spans="1:16"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2"/>
      <c r="P77" s="82"/>
    </row>
    <row r="78" spans="1:16"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2"/>
      <c r="P78" s="82"/>
    </row>
    <row r="79" spans="1:16"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2"/>
      <c r="P79" s="82"/>
    </row>
    <row r="80" spans="1:16"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2"/>
      <c r="P80" s="82"/>
    </row>
    <row r="81" spans="2:16"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2"/>
      <c r="P81" s="82"/>
    </row>
    <row r="82" spans="2:16">
      <c r="B82" s="100"/>
      <c r="C82" s="100"/>
      <c r="D82" s="100"/>
      <c r="E82" s="100"/>
      <c r="F82" s="100"/>
      <c r="G82" s="100"/>
      <c r="H82" s="100"/>
      <c r="I82" s="100"/>
      <c r="J82" s="100"/>
      <c r="K82" s="100"/>
      <c r="L82" s="100"/>
      <c r="M82" s="100"/>
      <c r="N82" s="100"/>
      <c r="O82" s="102"/>
      <c r="P82" s="82"/>
    </row>
    <row r="83" spans="2:16">
      <c r="B83" s="100"/>
      <c r="C83" s="100"/>
      <c r="D83" s="100"/>
      <c r="E83" s="100"/>
      <c r="F83" s="100"/>
      <c r="G83" s="100"/>
      <c r="H83" s="100"/>
      <c r="I83" s="100"/>
      <c r="J83" s="100"/>
      <c r="K83" s="100"/>
      <c r="L83" s="100"/>
      <c r="M83" s="100"/>
      <c r="N83" s="100"/>
      <c r="O83" s="102"/>
      <c r="P83" s="82"/>
    </row>
    <row r="84" spans="2:16">
      <c r="B84" s="100"/>
      <c r="C84" s="100"/>
      <c r="D84" s="100"/>
      <c r="E84" s="100"/>
      <c r="F84" s="100"/>
      <c r="G84" s="100"/>
      <c r="H84" s="100"/>
      <c r="I84" s="100"/>
      <c r="J84" s="100"/>
      <c r="K84" s="100"/>
      <c r="L84" s="100"/>
      <c r="M84" s="100"/>
      <c r="N84" s="100"/>
      <c r="O84" s="102"/>
      <c r="P84" s="82"/>
    </row>
    <row r="85" spans="2:16">
      <c r="B85" s="100"/>
      <c r="C85" s="100"/>
      <c r="D85" s="100"/>
      <c r="E85" s="100"/>
      <c r="F85" s="100"/>
      <c r="G85" s="100"/>
      <c r="H85" s="100"/>
      <c r="I85" s="100"/>
      <c r="J85" s="100"/>
      <c r="K85" s="100"/>
      <c r="L85" s="100"/>
      <c r="M85" s="100"/>
      <c r="N85" s="100"/>
      <c r="O85" s="102"/>
      <c r="P85" s="82"/>
    </row>
    <row r="86" spans="2:16">
      <c r="B86" s="100"/>
      <c r="C86" s="100"/>
      <c r="D86" s="100"/>
      <c r="E86" s="100"/>
      <c r="F86" s="100"/>
      <c r="G86" s="100"/>
      <c r="H86" s="100"/>
      <c r="I86" s="100"/>
      <c r="J86" s="100"/>
      <c r="K86" s="100"/>
      <c r="L86" s="100"/>
      <c r="M86" s="100"/>
      <c r="N86" s="100"/>
      <c r="O86" s="102"/>
      <c r="P86" s="82"/>
    </row>
    <row r="87" spans="2:16">
      <c r="B87" s="100"/>
      <c r="C87" s="100"/>
      <c r="D87" s="100"/>
      <c r="E87" s="100"/>
      <c r="F87" s="100"/>
      <c r="G87" s="100"/>
      <c r="H87" s="100"/>
      <c r="I87" s="100"/>
      <c r="J87" s="100"/>
      <c r="K87" s="100"/>
      <c r="L87" s="100"/>
      <c r="M87" s="100"/>
      <c r="N87" s="100"/>
      <c r="O87" s="102"/>
      <c r="P87" s="82"/>
    </row>
    <row r="88" spans="2:16">
      <c r="B88" s="100"/>
      <c r="C88" s="100"/>
      <c r="D88" s="100"/>
      <c r="E88" s="100"/>
      <c r="F88" s="100"/>
      <c r="G88" s="100"/>
      <c r="H88" s="100"/>
      <c r="I88" s="100"/>
      <c r="J88" s="100"/>
      <c r="K88" s="100"/>
      <c r="L88" s="100"/>
      <c r="M88" s="100"/>
      <c r="N88" s="100"/>
      <c r="O88" s="102"/>
      <c r="P88" s="82"/>
    </row>
    <row r="89" spans="2:16">
      <c r="B89" s="100"/>
      <c r="C89" s="100"/>
      <c r="D89" s="100"/>
      <c r="E89" s="100"/>
      <c r="F89" s="100"/>
      <c r="G89" s="100"/>
      <c r="H89" s="100"/>
      <c r="I89" s="100"/>
      <c r="J89" s="100"/>
      <c r="K89" s="100"/>
      <c r="L89" s="100"/>
      <c r="M89" s="100"/>
      <c r="N89" s="100"/>
      <c r="O89" s="102"/>
      <c r="P89" s="82"/>
    </row>
    <row r="90" spans="2:16">
      <c r="B90" s="100"/>
      <c r="C90" s="100"/>
      <c r="D90" s="100"/>
      <c r="E90" s="100"/>
      <c r="F90" s="100"/>
      <c r="G90" s="100"/>
      <c r="H90" s="100"/>
      <c r="I90" s="100"/>
      <c r="J90" s="100"/>
      <c r="K90" s="100"/>
      <c r="L90" s="100"/>
      <c r="M90" s="100"/>
      <c r="N90" s="100"/>
      <c r="O90" s="102"/>
      <c r="P90" s="82"/>
    </row>
    <row r="91" spans="2:16">
      <c r="B91" s="100"/>
      <c r="C91" s="100"/>
      <c r="D91" s="100"/>
      <c r="E91" s="100"/>
      <c r="F91" s="100"/>
      <c r="G91" s="100"/>
      <c r="H91" s="100"/>
      <c r="I91" s="100"/>
      <c r="J91" s="100"/>
      <c r="K91" s="100"/>
      <c r="L91" s="100"/>
      <c r="M91" s="100"/>
      <c r="N91" s="100"/>
      <c r="O91" s="102"/>
      <c r="P91" s="82"/>
    </row>
    <row r="92" spans="2:16">
      <c r="B92" s="100"/>
      <c r="C92" s="100"/>
      <c r="D92" s="100"/>
      <c r="E92" s="100"/>
      <c r="F92" s="100"/>
      <c r="G92" s="100"/>
      <c r="H92" s="100"/>
      <c r="I92" s="100"/>
      <c r="J92" s="100"/>
      <c r="K92" s="100"/>
      <c r="L92" s="100"/>
      <c r="M92" s="100"/>
      <c r="N92" s="100"/>
      <c r="O92" s="102"/>
      <c r="P92" s="82"/>
    </row>
    <row r="93" spans="2:16">
      <c r="B93" s="100"/>
      <c r="C93" s="100"/>
      <c r="D93" s="100"/>
      <c r="E93" s="100"/>
      <c r="F93" s="100"/>
      <c r="G93" s="100"/>
      <c r="H93" s="100"/>
      <c r="I93" s="100"/>
      <c r="J93" s="100"/>
      <c r="K93" s="100"/>
      <c r="L93" s="100"/>
      <c r="M93" s="100"/>
      <c r="N93" s="100"/>
      <c r="O93" s="102"/>
      <c r="P93" s="82"/>
    </row>
    <row r="94" spans="2:16">
      <c r="B94" s="100"/>
      <c r="C94" s="100"/>
      <c r="D94" s="100"/>
      <c r="E94" s="100"/>
      <c r="F94" s="100"/>
      <c r="G94" s="100"/>
      <c r="H94" s="100"/>
      <c r="I94" s="100"/>
      <c r="J94" s="100"/>
      <c r="K94" s="100"/>
      <c r="L94" s="100"/>
      <c r="M94" s="100"/>
      <c r="N94" s="100"/>
      <c r="O94" s="102"/>
      <c r="P94" s="82"/>
    </row>
    <row r="95" spans="2:16">
      <c r="B95" s="100"/>
      <c r="C95" s="100"/>
      <c r="D95" s="100"/>
      <c r="E95" s="100"/>
      <c r="F95" s="100"/>
      <c r="G95" s="100"/>
      <c r="H95" s="100"/>
      <c r="I95" s="100"/>
      <c r="J95" s="100"/>
      <c r="K95" s="100"/>
      <c r="L95" s="100"/>
      <c r="M95" s="100"/>
      <c r="N95" s="100"/>
      <c r="O95" s="102"/>
      <c r="P95" s="82"/>
    </row>
    <row r="96" spans="2:16">
      <c r="B96" s="100"/>
      <c r="C96" s="100"/>
      <c r="D96" s="100"/>
      <c r="E96" s="100"/>
      <c r="F96" s="100"/>
      <c r="G96" s="100"/>
      <c r="H96" s="100"/>
      <c r="I96" s="100"/>
      <c r="J96" s="100"/>
      <c r="K96" s="100"/>
      <c r="L96" s="100"/>
      <c r="M96" s="100"/>
      <c r="N96" s="100"/>
      <c r="O96" s="102"/>
      <c r="P96" s="82"/>
    </row>
    <row r="97" spans="2:16">
      <c r="B97" s="100"/>
      <c r="C97" s="100"/>
      <c r="D97" s="100"/>
      <c r="E97" s="100"/>
      <c r="F97" s="100"/>
      <c r="G97" s="100"/>
      <c r="H97" s="100"/>
      <c r="I97" s="100"/>
      <c r="J97" s="100"/>
      <c r="K97" s="100"/>
      <c r="L97" s="100"/>
      <c r="M97" s="100"/>
      <c r="N97" s="100"/>
      <c r="O97" s="102"/>
      <c r="P97" s="82"/>
    </row>
    <row r="98" spans="2:16">
      <c r="B98" s="100"/>
      <c r="C98" s="100"/>
      <c r="D98" s="100"/>
      <c r="E98" s="100"/>
      <c r="F98" s="100"/>
      <c r="G98" s="100"/>
      <c r="H98" s="100"/>
      <c r="I98" s="100"/>
      <c r="J98" s="100"/>
      <c r="K98" s="100"/>
      <c r="L98" s="100"/>
      <c r="M98" s="100"/>
      <c r="N98" s="100"/>
      <c r="O98" s="102"/>
      <c r="P98" s="82"/>
    </row>
    <row r="99" spans="2:16">
      <c r="B99" s="100"/>
      <c r="C99" s="100"/>
      <c r="D99" s="100"/>
      <c r="E99" s="100"/>
      <c r="F99" s="100"/>
      <c r="G99" s="100"/>
      <c r="H99" s="100"/>
      <c r="I99" s="100"/>
      <c r="J99" s="100"/>
      <c r="K99" s="100"/>
      <c r="L99" s="100"/>
      <c r="M99" s="100"/>
      <c r="N99" s="100"/>
      <c r="O99" s="102"/>
      <c r="P99" s="82"/>
    </row>
    <row r="100" spans="2:16">
      <c r="B100" s="100"/>
      <c r="C100" s="100"/>
      <c r="D100" s="100"/>
      <c r="E100" s="100"/>
      <c r="F100" s="100"/>
      <c r="G100" s="100"/>
      <c r="H100" s="100"/>
      <c r="I100" s="100"/>
      <c r="J100" s="100"/>
      <c r="K100" s="100"/>
      <c r="L100" s="100"/>
      <c r="M100" s="100"/>
      <c r="N100" s="100"/>
      <c r="O100" s="102"/>
      <c r="P100" s="82"/>
    </row>
    <row r="101" spans="2:16">
      <c r="B101" s="100"/>
      <c r="C101" s="100"/>
      <c r="D101" s="100"/>
      <c r="E101" s="100"/>
      <c r="F101" s="100"/>
      <c r="G101" s="100"/>
      <c r="H101" s="100"/>
      <c r="I101" s="100"/>
      <c r="J101" s="100"/>
      <c r="K101" s="100"/>
      <c r="L101" s="100"/>
      <c r="M101" s="100"/>
      <c r="N101" s="100"/>
      <c r="O101" s="102"/>
      <c r="P101" s="82"/>
    </row>
    <row r="102" spans="2:16">
      <c r="B102" s="100"/>
      <c r="C102" s="100"/>
      <c r="D102" s="100"/>
      <c r="E102" s="100"/>
      <c r="F102" s="100"/>
      <c r="G102" s="100"/>
      <c r="H102" s="100"/>
      <c r="I102" s="100"/>
      <c r="J102" s="100"/>
      <c r="K102" s="100"/>
      <c r="L102" s="100"/>
      <c r="M102" s="100"/>
      <c r="N102" s="100"/>
      <c r="O102" s="102"/>
      <c r="P102" s="82"/>
    </row>
    <row r="103" spans="2:16">
      <c r="B103" s="100"/>
      <c r="C103" s="100"/>
      <c r="D103" s="100"/>
      <c r="E103" s="100"/>
      <c r="F103" s="100"/>
      <c r="G103" s="100"/>
      <c r="H103" s="100"/>
      <c r="I103" s="100"/>
      <c r="J103" s="100"/>
      <c r="K103" s="100"/>
      <c r="L103" s="100"/>
      <c r="M103" s="100"/>
      <c r="N103" s="100"/>
      <c r="O103" s="102"/>
      <c r="P103" s="82"/>
    </row>
    <row r="104" spans="2:16">
      <c r="B104" s="100"/>
      <c r="C104" s="100"/>
      <c r="D104" s="100"/>
      <c r="E104" s="100"/>
      <c r="F104" s="100"/>
      <c r="G104" s="100"/>
      <c r="H104" s="100"/>
      <c r="I104" s="100"/>
      <c r="J104" s="100"/>
      <c r="K104" s="100"/>
      <c r="L104" s="100"/>
      <c r="M104" s="100"/>
      <c r="N104" s="100"/>
      <c r="O104" s="102"/>
      <c r="P104" s="82"/>
    </row>
    <row r="105" spans="2:16">
      <c r="B105" s="100"/>
      <c r="C105" s="100"/>
      <c r="D105" s="100"/>
      <c r="E105" s="100"/>
      <c r="F105" s="100"/>
      <c r="G105" s="100"/>
      <c r="H105" s="100"/>
      <c r="I105" s="100"/>
      <c r="J105" s="100"/>
      <c r="K105" s="100"/>
      <c r="L105" s="100"/>
      <c r="M105" s="100"/>
      <c r="N105" s="100"/>
      <c r="O105" s="102"/>
      <c r="P105" s="82"/>
    </row>
    <row r="106" spans="2:16">
      <c r="B106" s="100"/>
      <c r="C106" s="100"/>
      <c r="D106" s="100"/>
      <c r="E106" s="100"/>
      <c r="F106" s="100"/>
      <c r="G106" s="100"/>
      <c r="H106" s="100"/>
      <c r="I106" s="100"/>
      <c r="J106" s="100"/>
      <c r="K106" s="100"/>
      <c r="L106" s="100"/>
      <c r="M106" s="100"/>
      <c r="N106" s="100"/>
      <c r="O106" s="102"/>
      <c r="P106" s="82"/>
    </row>
    <row r="107" spans="2:16">
      <c r="B107" s="100"/>
      <c r="C107" s="100"/>
      <c r="D107" s="100"/>
      <c r="E107" s="100"/>
      <c r="F107" s="100"/>
      <c r="G107" s="100"/>
      <c r="H107" s="100"/>
      <c r="I107" s="100"/>
      <c r="J107" s="100"/>
      <c r="K107" s="100"/>
      <c r="L107" s="100"/>
      <c r="M107" s="100"/>
      <c r="N107" s="100"/>
      <c r="O107" s="102"/>
      <c r="P107" s="82"/>
    </row>
    <row r="108" spans="2:16">
      <c r="B108" s="100"/>
      <c r="C108" s="100"/>
      <c r="D108" s="100"/>
      <c r="E108" s="100"/>
      <c r="F108" s="100"/>
      <c r="G108" s="100"/>
      <c r="H108" s="100"/>
      <c r="I108" s="100"/>
      <c r="J108" s="100"/>
      <c r="K108" s="100"/>
      <c r="L108" s="100"/>
      <c r="M108" s="100"/>
      <c r="N108" s="100"/>
      <c r="O108" s="102"/>
      <c r="P108" s="82"/>
    </row>
    <row r="110" spans="2:16">
      <c r="B110" s="100"/>
      <c r="C110" s="100"/>
      <c r="D110" s="100"/>
      <c r="E110" s="100"/>
      <c r="F110" s="100"/>
      <c r="G110" s="100"/>
      <c r="H110" s="100"/>
      <c r="I110" s="100"/>
      <c r="J110" s="100"/>
      <c r="K110" s="100"/>
      <c r="L110" s="100"/>
      <c r="M110" s="100"/>
      <c r="N110" s="100"/>
      <c r="O110" s="102"/>
      <c r="P110" s="82"/>
    </row>
    <row r="111" spans="2:16">
      <c r="B111" s="100"/>
      <c r="C111" s="100"/>
      <c r="D111" s="100"/>
      <c r="E111" s="100"/>
      <c r="F111" s="100"/>
      <c r="G111" s="100"/>
      <c r="H111" s="100"/>
      <c r="I111" s="100"/>
      <c r="J111" s="100"/>
      <c r="K111" s="100"/>
      <c r="L111" s="100"/>
      <c r="M111" s="100"/>
      <c r="N111" s="100"/>
      <c r="O111" s="102"/>
      <c r="P111" s="82"/>
    </row>
  </sheetData>
  <mergeCells count="7">
    <mergeCell ref="L65:M65"/>
    <mergeCell ref="D2:L2"/>
    <mergeCell ref="B3:C3"/>
    <mergeCell ref="D3:E3"/>
    <mergeCell ref="I3:J3"/>
    <mergeCell ref="K3:L3"/>
    <mergeCell ref="L63:M63"/>
  </mergeCells>
  <pageMargins left="0.31496062992125984" right="0.31496062992125984" top="0.15748031496062992" bottom="0.15748031496062992" header="0.31496062992125984" footer="0.31496062992125984"/>
  <pageSetup paperSize="9" scale="65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08"/>
  <sheetViews>
    <sheetView topLeftCell="A29" zoomScale="90" zoomScaleNormal="90" workbookViewId="0">
      <selection activeCell="E29" sqref="E29"/>
    </sheetView>
  </sheetViews>
  <sheetFormatPr defaultRowHeight="15"/>
  <cols>
    <col min="1" max="1" width="49" style="5" customWidth="1"/>
    <col min="2" max="3" width="18.7109375" style="5" customWidth="1"/>
    <col min="4" max="5" width="18.7109375" style="8" customWidth="1"/>
    <col min="6" max="6" width="16.28515625" customWidth="1"/>
    <col min="7" max="7" width="18.7109375" style="28" customWidth="1"/>
    <col min="8" max="10" width="18.7109375" style="5" customWidth="1"/>
    <col min="11" max="11" width="9.140625" style="5"/>
    <col min="12" max="12" width="12.42578125" style="5" bestFit="1" customWidth="1"/>
    <col min="13" max="16384" width="9.140625" style="5"/>
  </cols>
  <sheetData>
    <row r="1" spans="1:11" s="3" customFormat="1" hidden="1">
      <c r="A1" s="1"/>
      <c r="B1" s="1"/>
      <c r="C1" s="1"/>
      <c r="D1" s="1"/>
      <c r="E1" s="1"/>
      <c r="F1" s="1"/>
      <c r="G1" s="2"/>
      <c r="H1" s="1"/>
      <c r="I1" s="1"/>
      <c r="J1" s="1"/>
    </row>
    <row r="2" spans="1:11" ht="21.75" customHeight="1">
      <c r="A2" s="117" t="s">
        <v>0</v>
      </c>
      <c r="B2" s="117"/>
      <c r="C2" s="117"/>
      <c r="D2" s="117"/>
      <c r="E2" s="117"/>
      <c r="F2" s="117"/>
      <c r="G2" s="117"/>
      <c r="H2" s="117"/>
      <c r="I2" s="117"/>
      <c r="J2" s="117"/>
      <c r="K2" s="4"/>
    </row>
    <row r="3" spans="1:11" ht="9" customHeight="1" thickBot="1">
      <c r="A3" s="6"/>
      <c r="B3" s="6"/>
      <c r="C3" s="6"/>
      <c r="D3" s="6"/>
      <c r="E3" s="6"/>
      <c r="F3" s="6"/>
      <c r="G3" s="7"/>
      <c r="H3" s="8"/>
      <c r="I3" s="8"/>
      <c r="J3" s="8"/>
      <c r="K3" s="4"/>
    </row>
    <row r="4" spans="1:11" ht="21.75" customHeight="1" thickBot="1">
      <c r="A4" s="118" t="s">
        <v>1</v>
      </c>
      <c r="B4" s="119"/>
      <c r="C4" s="120"/>
      <c r="D4" s="118" t="s">
        <v>2</v>
      </c>
      <c r="E4" s="120"/>
      <c r="F4" s="118" t="s">
        <v>3</v>
      </c>
      <c r="G4" s="119"/>
      <c r="H4" s="120"/>
      <c r="I4" s="121" t="s">
        <v>4</v>
      </c>
      <c r="J4" s="122"/>
      <c r="K4" s="4"/>
    </row>
    <row r="5" spans="1:11" s="14" customFormat="1" ht="20.25" customHeight="1" thickBot="1">
      <c r="A5" s="9" t="s">
        <v>5</v>
      </c>
      <c r="B5" s="10" t="s">
        <v>6</v>
      </c>
      <c r="C5" s="10" t="s">
        <v>7</v>
      </c>
      <c r="D5" s="10" t="s">
        <v>8</v>
      </c>
      <c r="E5" s="10" t="s">
        <v>9</v>
      </c>
      <c r="F5" s="9" t="s">
        <v>10</v>
      </c>
      <c r="G5" s="11" t="s">
        <v>6</v>
      </c>
      <c r="H5" s="12" t="s">
        <v>11</v>
      </c>
      <c r="I5" s="11" t="s">
        <v>6</v>
      </c>
      <c r="J5" s="9" t="s">
        <v>11</v>
      </c>
      <c r="K5" s="13"/>
    </row>
    <row r="6" spans="1:11" ht="15.6" customHeight="1">
      <c r="A6" s="15" t="s">
        <v>12</v>
      </c>
      <c r="B6" s="16"/>
      <c r="C6" s="17">
        <v>12738.66</v>
      </c>
      <c r="D6" s="16"/>
      <c r="E6" s="16">
        <v>6943.55</v>
      </c>
      <c r="F6" s="18" t="s">
        <v>4</v>
      </c>
      <c r="G6" s="19"/>
      <c r="H6" s="16"/>
      <c r="I6" s="20"/>
      <c r="J6" s="21"/>
    </row>
    <row r="7" spans="1:11" ht="15.6" customHeight="1">
      <c r="A7" s="22" t="s">
        <v>13</v>
      </c>
      <c r="B7" s="17"/>
      <c r="C7" s="17">
        <v>0</v>
      </c>
      <c r="D7" s="17"/>
      <c r="E7" s="17"/>
      <c r="F7" s="23"/>
      <c r="G7" s="24"/>
      <c r="H7" s="17"/>
      <c r="I7" s="25"/>
    </row>
    <row r="8" spans="1:11" ht="15.6" customHeight="1">
      <c r="A8" s="22" t="s">
        <v>14</v>
      </c>
      <c r="B8" s="17"/>
      <c r="C8" s="17"/>
      <c r="D8" s="17"/>
      <c r="E8" s="17"/>
      <c r="F8" s="23"/>
      <c r="G8" s="26"/>
      <c r="H8" s="17"/>
      <c r="I8" s="27"/>
    </row>
    <row r="9" spans="1:11" ht="15.6" customHeight="1">
      <c r="A9" s="28"/>
      <c r="B9" s="3"/>
      <c r="C9" s="17"/>
      <c r="D9" s="17"/>
      <c r="E9" s="17"/>
      <c r="F9" s="23"/>
    </row>
    <row r="10" spans="1:11" ht="15.6" customHeight="1">
      <c r="A10" s="22" t="s">
        <v>15</v>
      </c>
      <c r="B10" s="17"/>
      <c r="C10" s="17">
        <f>158739.51-B13</f>
        <v>92993.790000000008</v>
      </c>
      <c r="D10" s="17">
        <f>1320+515+1365.13+1506+3169</f>
        <v>7875.13</v>
      </c>
      <c r="E10" s="17">
        <v>31343.03</v>
      </c>
      <c r="F10" s="29" t="s">
        <v>4</v>
      </c>
      <c r="G10" s="30"/>
      <c r="H10" s="17"/>
      <c r="J10" s="21"/>
    </row>
    <row r="11" spans="1:11" ht="15.6" customHeight="1">
      <c r="A11" s="22"/>
      <c r="B11" s="17"/>
      <c r="C11" s="17"/>
      <c r="D11" s="17"/>
      <c r="E11" s="17"/>
      <c r="F11" s="23"/>
      <c r="G11" s="24"/>
      <c r="H11" s="17"/>
    </row>
    <row r="12" spans="1:11" ht="15.6" customHeight="1">
      <c r="A12" s="22"/>
      <c r="B12" s="17"/>
      <c r="C12" s="17"/>
      <c r="D12" s="17"/>
      <c r="E12" s="17"/>
      <c r="F12" s="23"/>
      <c r="G12" s="24"/>
      <c r="H12" s="17"/>
    </row>
    <row r="13" spans="1:11">
      <c r="A13" s="28" t="s">
        <v>16</v>
      </c>
      <c r="B13" s="17">
        <f>68349.22+3897.85+236267.67-242769.02</f>
        <v>65745.72</v>
      </c>
      <c r="C13" s="17"/>
      <c r="D13" s="17"/>
      <c r="E13" s="17"/>
      <c r="F13" s="23" t="s">
        <v>17</v>
      </c>
      <c r="G13" s="26">
        <v>65745.72</v>
      </c>
      <c r="H13" s="17"/>
    </row>
    <row r="14" spans="1:11">
      <c r="A14" s="28" t="s">
        <v>18</v>
      </c>
      <c r="B14" s="17"/>
      <c r="C14" s="17"/>
      <c r="D14" s="17"/>
      <c r="E14" s="17"/>
      <c r="F14" s="23" t="s">
        <v>17</v>
      </c>
      <c r="G14" s="26">
        <f>B14</f>
        <v>0</v>
      </c>
      <c r="H14" s="17"/>
    </row>
    <row r="15" spans="1:11">
      <c r="A15" s="28" t="s">
        <v>19</v>
      </c>
      <c r="B15" s="17"/>
      <c r="C15" s="17"/>
      <c r="D15" s="17"/>
      <c r="E15" s="17"/>
      <c r="F15" s="23" t="s">
        <v>17</v>
      </c>
      <c r="G15" s="26">
        <f t="shared" ref="G15:G19" si="0">B15</f>
        <v>0</v>
      </c>
      <c r="H15" s="17"/>
    </row>
    <row r="16" spans="1:11">
      <c r="A16" s="31" t="s">
        <v>20</v>
      </c>
      <c r="B16" s="17"/>
      <c r="C16" s="17"/>
      <c r="D16" s="17"/>
      <c r="E16" s="17"/>
      <c r="F16" s="23" t="s">
        <v>17</v>
      </c>
      <c r="G16" s="26">
        <f t="shared" si="0"/>
        <v>0</v>
      </c>
      <c r="H16" s="17"/>
    </row>
    <row r="17" spans="1:10">
      <c r="A17" s="28" t="s">
        <v>21</v>
      </c>
      <c r="B17" s="17"/>
      <c r="C17" s="17"/>
      <c r="D17" s="17"/>
      <c r="E17" s="17"/>
      <c r="F17" s="23" t="s">
        <v>17</v>
      </c>
      <c r="G17" s="26">
        <f t="shared" si="0"/>
        <v>0</v>
      </c>
      <c r="H17" s="17"/>
      <c r="I17" s="26"/>
    </row>
    <row r="18" spans="1:10">
      <c r="A18" s="31"/>
      <c r="B18" s="17"/>
      <c r="C18" s="17"/>
      <c r="D18" s="17"/>
      <c r="E18" s="17"/>
      <c r="F18" s="23" t="s">
        <v>17</v>
      </c>
      <c r="G18" s="26">
        <f t="shared" si="0"/>
        <v>0</v>
      </c>
      <c r="H18" s="17"/>
      <c r="I18" s="26"/>
    </row>
    <row r="19" spans="1:10">
      <c r="B19" s="17"/>
      <c r="C19" s="17"/>
      <c r="D19" s="17"/>
      <c r="E19" s="17"/>
      <c r="F19" s="23" t="s">
        <v>17</v>
      </c>
      <c r="G19" s="26">
        <f t="shared" si="0"/>
        <v>0</v>
      </c>
      <c r="H19" s="17"/>
      <c r="J19" s="21"/>
    </row>
    <row r="20" spans="1:10">
      <c r="B20" s="17"/>
      <c r="C20" s="17"/>
      <c r="D20" s="17"/>
      <c r="E20" s="17"/>
      <c r="F20" s="23"/>
      <c r="G20" s="26"/>
      <c r="H20" s="17"/>
      <c r="I20" s="32"/>
    </row>
    <row r="21" spans="1:10">
      <c r="A21" s="28"/>
      <c r="B21" s="3"/>
      <c r="C21" s="17"/>
      <c r="D21" s="17"/>
      <c r="E21" s="17"/>
      <c r="F21" s="33"/>
      <c r="G21" s="26"/>
      <c r="I21" s="26"/>
    </row>
    <row r="22" spans="1:10">
      <c r="A22" s="22" t="s">
        <v>22</v>
      </c>
      <c r="B22" s="3">
        <v>16361.97</v>
      </c>
      <c r="C22" s="17">
        <v>0</v>
      </c>
      <c r="D22" s="17"/>
      <c r="E22" s="17"/>
      <c r="F22" s="34"/>
      <c r="G22" s="26">
        <v>16361.97</v>
      </c>
      <c r="H22" s="35">
        <v>0</v>
      </c>
      <c r="I22" s="26"/>
    </row>
    <row r="23" spans="1:10">
      <c r="A23" s="22"/>
      <c r="C23" s="3"/>
      <c r="D23" s="17"/>
      <c r="E23" s="17"/>
      <c r="F23" s="34"/>
      <c r="G23" s="26"/>
      <c r="I23" s="26"/>
    </row>
    <row r="24" spans="1:10">
      <c r="A24" s="22"/>
      <c r="C24" s="3"/>
      <c r="D24" s="17"/>
      <c r="E24" s="17"/>
      <c r="F24" s="34"/>
      <c r="G24" s="26"/>
      <c r="I24" s="26"/>
    </row>
    <row r="25" spans="1:10">
      <c r="A25" s="28"/>
      <c r="B25" s="17"/>
      <c r="C25" s="17"/>
      <c r="D25" s="17"/>
      <c r="E25" s="17"/>
      <c r="F25" s="36"/>
      <c r="G25" s="26"/>
      <c r="H25" s="17"/>
      <c r="I25" s="26"/>
    </row>
    <row r="26" spans="1:10">
      <c r="A26" s="22" t="s">
        <v>23</v>
      </c>
      <c r="B26" s="17">
        <v>90420.94</v>
      </c>
      <c r="C26" s="17">
        <v>0</v>
      </c>
      <c r="D26" s="17"/>
      <c r="E26" s="17"/>
      <c r="F26" s="29" t="s">
        <v>4</v>
      </c>
      <c r="G26" s="37">
        <v>90420.94</v>
      </c>
      <c r="H26" s="21">
        <f>+C26</f>
        <v>0</v>
      </c>
      <c r="I26" s="25"/>
      <c r="J26" s="21"/>
    </row>
    <row r="27" spans="1:10">
      <c r="B27" s="17"/>
      <c r="C27" s="17"/>
      <c r="D27" s="17"/>
      <c r="E27" s="17"/>
      <c r="F27" s="23"/>
      <c r="I27" s="26"/>
    </row>
    <row r="28" spans="1:10">
      <c r="A28" s="38" t="s">
        <v>24</v>
      </c>
      <c r="B28" s="17"/>
      <c r="C28" s="17">
        <f>200295.56</f>
        <v>200295.56</v>
      </c>
      <c r="D28" s="17">
        <v>39181.18</v>
      </c>
      <c r="E28" s="17">
        <v>80118.22</v>
      </c>
      <c r="F28" s="29" t="s">
        <v>4</v>
      </c>
      <c r="G28" s="37"/>
      <c r="H28" s="30"/>
      <c r="I28" s="26"/>
      <c r="J28" s="21"/>
    </row>
    <row r="29" spans="1:10">
      <c r="A29" s="22"/>
      <c r="C29" s="17"/>
      <c r="D29" s="17"/>
      <c r="E29" s="17">
        <v>15775.37</v>
      </c>
      <c r="F29" s="33"/>
      <c r="H29" s="30"/>
      <c r="I29" s="26"/>
    </row>
    <row r="30" spans="1:10">
      <c r="A30" s="22"/>
      <c r="C30" s="17"/>
      <c r="D30" s="17"/>
      <c r="E30" s="17"/>
      <c r="F30" s="23"/>
      <c r="H30" s="21"/>
      <c r="I30" s="26"/>
    </row>
    <row r="31" spans="1:10">
      <c r="A31" s="5" t="s">
        <v>25</v>
      </c>
      <c r="B31" s="17"/>
      <c r="C31" s="17"/>
      <c r="D31" s="17"/>
      <c r="E31" s="17"/>
      <c r="F31" s="23" t="s">
        <v>25</v>
      </c>
      <c r="G31" s="37">
        <f>+B31+D31-E31</f>
        <v>0</v>
      </c>
      <c r="H31" s="17"/>
    </row>
    <row r="32" spans="1:10">
      <c r="A32" s="5" t="s">
        <v>26</v>
      </c>
      <c r="B32" s="17">
        <v>5298.52</v>
      </c>
      <c r="D32" s="17"/>
      <c r="E32" s="17"/>
      <c r="F32" s="23" t="s">
        <v>26</v>
      </c>
      <c r="G32" s="37">
        <v>5298.52</v>
      </c>
      <c r="H32" s="17"/>
      <c r="I32" s="32"/>
    </row>
    <row r="33" spans="1:10">
      <c r="A33" s="5" t="s">
        <v>27</v>
      </c>
      <c r="B33" s="17"/>
      <c r="D33" s="17"/>
      <c r="E33" s="17"/>
      <c r="F33" s="23" t="s">
        <v>27</v>
      </c>
      <c r="G33" s="37">
        <f t="shared" ref="G33:G47" si="1">+B33+D33-E33</f>
        <v>0</v>
      </c>
      <c r="H33" s="17"/>
      <c r="I33" s="26"/>
    </row>
    <row r="34" spans="1:10">
      <c r="A34" s="5" t="s">
        <v>28</v>
      </c>
      <c r="B34" s="17"/>
      <c r="D34" s="17"/>
      <c r="E34" s="17"/>
      <c r="F34" s="23" t="s">
        <v>28</v>
      </c>
      <c r="G34" s="37">
        <f t="shared" si="1"/>
        <v>0</v>
      </c>
      <c r="H34" s="17"/>
      <c r="I34" s="26"/>
    </row>
    <row r="35" spans="1:10">
      <c r="A35" s="5" t="s">
        <v>29</v>
      </c>
      <c r="B35" s="17">
        <v>51344.07</v>
      </c>
      <c r="D35" s="17">
        <v>1355</v>
      </c>
      <c r="E35" s="17">
        <v>984.7</v>
      </c>
      <c r="F35" s="23" t="s">
        <v>29</v>
      </c>
      <c r="G35" s="37">
        <v>40860.699999999997</v>
      </c>
      <c r="H35" s="17"/>
      <c r="I35" s="26"/>
    </row>
    <row r="36" spans="1:10">
      <c r="A36" s="5" t="s">
        <v>30</v>
      </c>
      <c r="B36" s="17">
        <v>-964.01</v>
      </c>
      <c r="D36" s="17"/>
      <c r="E36" s="17"/>
      <c r="F36" s="23" t="s">
        <v>30</v>
      </c>
      <c r="G36" s="37">
        <v>0</v>
      </c>
      <c r="H36" s="17">
        <v>20000</v>
      </c>
      <c r="I36" s="26"/>
    </row>
    <row r="37" spans="1:10">
      <c r="A37" s="5" t="s">
        <v>31</v>
      </c>
      <c r="B37" s="17">
        <v>29348.71</v>
      </c>
      <c r="D37" s="17">
        <v>7175</v>
      </c>
      <c r="E37" s="17">
        <v>740.31</v>
      </c>
      <c r="F37" s="23" t="s">
        <v>31</v>
      </c>
      <c r="G37" s="37">
        <v>35783.4</v>
      </c>
      <c r="H37" s="17"/>
      <c r="I37" s="26"/>
    </row>
    <row r="38" spans="1:10">
      <c r="A38" s="5" t="s">
        <v>32</v>
      </c>
      <c r="B38" s="17">
        <v>66994.23</v>
      </c>
      <c r="D38" s="17">
        <v>2130</v>
      </c>
      <c r="E38" s="17">
        <v>602.03</v>
      </c>
      <c r="F38" s="23" t="s">
        <v>32</v>
      </c>
      <c r="G38" s="37">
        <v>68522.2</v>
      </c>
      <c r="H38" s="17"/>
      <c r="I38" s="20"/>
      <c r="J38" s="17"/>
    </row>
    <row r="39" spans="1:10">
      <c r="A39" s="5" t="s">
        <v>33</v>
      </c>
      <c r="B39" s="17">
        <v>45540.82</v>
      </c>
      <c r="D39" s="17">
        <f>10422+1800</f>
        <v>12222</v>
      </c>
      <c r="E39" s="17">
        <v>18390.599999999999</v>
      </c>
      <c r="F39" s="23" t="s">
        <v>33</v>
      </c>
      <c r="G39" s="37">
        <v>6457.44</v>
      </c>
      <c r="H39" s="17"/>
      <c r="I39" s="26"/>
    </row>
    <row r="40" spans="1:10">
      <c r="A40" s="5" t="s">
        <v>34</v>
      </c>
      <c r="B40" s="17">
        <v>-5622.52</v>
      </c>
      <c r="D40" s="17"/>
      <c r="E40" s="17"/>
      <c r="F40" s="23" t="s">
        <v>34</v>
      </c>
      <c r="G40" s="37">
        <v>0</v>
      </c>
      <c r="H40" s="17">
        <v>10000</v>
      </c>
      <c r="I40" s="20"/>
      <c r="J40" s="17"/>
    </row>
    <row r="41" spans="1:10">
      <c r="A41" s="5" t="s">
        <v>35</v>
      </c>
      <c r="B41" s="17">
        <v>3823.63</v>
      </c>
      <c r="D41" s="17"/>
      <c r="E41" s="17">
        <v>1444.16</v>
      </c>
      <c r="F41" s="23" t="s">
        <v>35</v>
      </c>
      <c r="G41" s="37">
        <v>2379.4699999999998</v>
      </c>
      <c r="H41" s="17"/>
      <c r="I41" s="26"/>
    </row>
    <row r="42" spans="1:10">
      <c r="A42" s="5" t="s">
        <v>36</v>
      </c>
      <c r="B42" s="17">
        <v>-5231.13</v>
      </c>
      <c r="D42" s="17"/>
      <c r="E42" s="17"/>
      <c r="F42" s="23" t="s">
        <v>36</v>
      </c>
      <c r="G42" s="37">
        <v>0</v>
      </c>
      <c r="H42" s="17"/>
      <c r="I42" s="26"/>
    </row>
    <row r="43" spans="1:10">
      <c r="A43" s="5" t="s">
        <v>37</v>
      </c>
      <c r="B43" s="30">
        <v>-32914.78</v>
      </c>
      <c r="D43" s="17"/>
      <c r="E43" s="17"/>
      <c r="F43" s="23" t="s">
        <v>37</v>
      </c>
      <c r="G43" s="37">
        <v>0</v>
      </c>
      <c r="H43" s="17"/>
      <c r="I43" s="26"/>
    </row>
    <row r="44" spans="1:10">
      <c r="A44" s="5" t="s">
        <v>38</v>
      </c>
      <c r="B44" s="17">
        <v>1472.2</v>
      </c>
      <c r="D44" s="17"/>
      <c r="E44" s="17">
        <v>905.13</v>
      </c>
      <c r="F44" s="23" t="s">
        <v>38</v>
      </c>
      <c r="G44" s="37">
        <v>567.07000000000005</v>
      </c>
      <c r="H44" s="17"/>
      <c r="I44" s="20"/>
      <c r="J44" s="17"/>
    </row>
    <row r="45" spans="1:10">
      <c r="A45" s="5" t="s">
        <v>39</v>
      </c>
      <c r="B45" s="17">
        <v>126192.93</v>
      </c>
      <c r="D45" s="17"/>
      <c r="E45" s="17">
        <v>6478.08</v>
      </c>
      <c r="F45" s="23" t="s">
        <v>39</v>
      </c>
      <c r="G45" s="37">
        <v>119714.85</v>
      </c>
      <c r="H45" s="17"/>
      <c r="I45" s="26"/>
    </row>
    <row r="46" spans="1:10">
      <c r="A46" s="5" t="s">
        <v>40</v>
      </c>
      <c r="B46" s="17">
        <v>56794.14</v>
      </c>
      <c r="D46" s="17">
        <v>5925</v>
      </c>
      <c r="E46" s="17">
        <v>345.4</v>
      </c>
      <c r="F46" s="23" t="s">
        <v>40</v>
      </c>
      <c r="G46" s="37">
        <v>62373.74</v>
      </c>
      <c r="H46" s="17"/>
      <c r="I46" s="26"/>
      <c r="J46" s="27"/>
    </row>
    <row r="47" spans="1:10">
      <c r="A47" s="5" t="s">
        <v>41</v>
      </c>
      <c r="B47" s="17">
        <v>0</v>
      </c>
      <c r="D47" s="17"/>
      <c r="E47" s="17"/>
      <c r="F47" s="23" t="s">
        <v>41</v>
      </c>
      <c r="G47" s="37">
        <f t="shared" si="1"/>
        <v>0</v>
      </c>
      <c r="H47" s="17"/>
      <c r="I47" s="26"/>
    </row>
    <row r="48" spans="1:10">
      <c r="A48" s="5" t="s">
        <v>42</v>
      </c>
      <c r="B48" s="17">
        <v>10018.709999999999</v>
      </c>
      <c r="D48" s="17"/>
      <c r="E48" s="17"/>
      <c r="F48" s="23" t="s">
        <v>42</v>
      </c>
      <c r="G48" s="37">
        <v>10018.709999999999</v>
      </c>
      <c r="H48" s="17"/>
      <c r="I48" s="26"/>
      <c r="J48" s="3"/>
    </row>
    <row r="49" spans="1:10" s="3" customFormat="1">
      <c r="A49" s="5" t="s">
        <v>43</v>
      </c>
      <c r="B49" s="17">
        <v>35114.410000000003</v>
      </c>
      <c r="D49" s="17"/>
      <c r="E49" s="17">
        <v>400.33</v>
      </c>
      <c r="F49" s="23" t="s">
        <v>43</v>
      </c>
      <c r="G49" s="37">
        <v>34714.080000000002</v>
      </c>
      <c r="H49" s="17"/>
      <c r="I49" s="26"/>
      <c r="J49" s="5"/>
    </row>
    <row r="50" spans="1:10">
      <c r="A50" s="5" t="s">
        <v>44</v>
      </c>
      <c r="B50" s="17">
        <v>1650.61</v>
      </c>
      <c r="D50" s="17"/>
      <c r="E50" s="17">
        <v>110.58</v>
      </c>
      <c r="F50" s="23" t="s">
        <v>44</v>
      </c>
      <c r="G50" s="37">
        <v>1540.03</v>
      </c>
      <c r="H50" s="17"/>
      <c r="I50" s="26"/>
    </row>
    <row r="51" spans="1:10">
      <c r="A51" s="5" t="s">
        <v>45</v>
      </c>
      <c r="B51" s="17">
        <v>1246.55</v>
      </c>
      <c r="D51" s="17"/>
      <c r="E51" s="17"/>
      <c r="F51" s="23" t="s">
        <v>45</v>
      </c>
      <c r="G51" s="37">
        <v>1246.55</v>
      </c>
      <c r="H51" s="17"/>
      <c r="I51" s="26" t="s">
        <v>46</v>
      </c>
    </row>
    <row r="52" spans="1:10">
      <c r="A52" s="5" t="s">
        <v>47</v>
      </c>
      <c r="B52" s="17">
        <v>-1462.8</v>
      </c>
      <c r="D52" s="17"/>
      <c r="E52" s="17"/>
      <c r="F52" s="23" t="s">
        <v>47</v>
      </c>
      <c r="G52" s="37">
        <v>0</v>
      </c>
      <c r="H52" s="17">
        <v>5000</v>
      </c>
      <c r="I52" s="26"/>
    </row>
    <row r="53" spans="1:10">
      <c r="A53" s="5" t="s">
        <v>48</v>
      </c>
      <c r="B53" s="17">
        <v>621.04</v>
      </c>
      <c r="D53" s="17"/>
      <c r="E53" s="17">
        <v>532.37</v>
      </c>
      <c r="F53" s="23" t="s">
        <v>48</v>
      </c>
      <c r="G53" s="37">
        <v>88.67</v>
      </c>
      <c r="H53" s="17"/>
      <c r="I53" s="26"/>
    </row>
    <row r="54" spans="1:10">
      <c r="A54" s="5" t="s">
        <v>49</v>
      </c>
      <c r="B54" s="17">
        <v>5442.7</v>
      </c>
      <c r="C54" s="17"/>
      <c r="D54" s="17"/>
      <c r="E54" s="17">
        <v>347.34</v>
      </c>
      <c r="F54" s="23" t="s">
        <v>49</v>
      </c>
      <c r="G54" s="37">
        <v>5095.3599999999997</v>
      </c>
      <c r="H54" s="17"/>
      <c r="I54" s="26"/>
    </row>
    <row r="55" spans="1:10">
      <c r="A55" s="5" t="s">
        <v>50</v>
      </c>
      <c r="B55" s="17">
        <v>50032.93</v>
      </c>
      <c r="C55" s="17"/>
      <c r="D55" s="17"/>
      <c r="E55" s="17"/>
      <c r="F55" s="23" t="s">
        <v>50</v>
      </c>
      <c r="G55" s="37">
        <v>50032.93</v>
      </c>
      <c r="H55" s="17"/>
      <c r="I55" s="26"/>
    </row>
    <row r="56" spans="1:10">
      <c r="A56" s="5" t="s">
        <v>51</v>
      </c>
      <c r="B56" s="17">
        <v>3000</v>
      </c>
      <c r="C56" s="17"/>
      <c r="D56" s="17"/>
      <c r="E56" s="17"/>
      <c r="F56" s="23" t="s">
        <v>51</v>
      </c>
      <c r="G56" s="37">
        <v>3000</v>
      </c>
      <c r="H56" s="17"/>
      <c r="I56" s="26"/>
    </row>
    <row r="57" spans="1:10">
      <c r="A57" s="5" t="s">
        <v>52</v>
      </c>
      <c r="B57" s="30">
        <v>4362.1000000000004</v>
      </c>
      <c r="C57" s="30"/>
      <c r="D57" s="17"/>
      <c r="E57" s="17"/>
      <c r="F57" s="23" t="s">
        <v>52</v>
      </c>
      <c r="G57" s="37">
        <v>4362.1000000000004</v>
      </c>
      <c r="H57" s="17"/>
      <c r="I57" s="26"/>
    </row>
    <row r="58" spans="1:10">
      <c r="A58" s="5" t="s">
        <v>53</v>
      </c>
      <c r="B58" s="17">
        <v>3361.09</v>
      </c>
      <c r="C58" s="17"/>
      <c r="D58" s="17"/>
      <c r="E58" s="17">
        <v>541.9</v>
      </c>
      <c r="F58" s="23" t="s">
        <v>53</v>
      </c>
      <c r="G58" s="37">
        <v>2819.19</v>
      </c>
      <c r="H58" s="17"/>
      <c r="I58" s="26"/>
    </row>
    <row r="59" spans="1:10">
      <c r="A59" s="5" t="s">
        <v>54</v>
      </c>
      <c r="B59" s="17">
        <v>3721.03</v>
      </c>
      <c r="C59" s="17"/>
      <c r="D59" s="17"/>
      <c r="E59" s="17"/>
      <c r="F59" s="23" t="s">
        <v>54</v>
      </c>
      <c r="G59" s="37">
        <v>3721.03</v>
      </c>
      <c r="H59" s="17"/>
      <c r="I59" s="32" t="s">
        <v>46</v>
      </c>
    </row>
    <row r="60" spans="1:10">
      <c r="A60" s="5" t="s">
        <v>55</v>
      </c>
      <c r="B60" s="17">
        <v>39343.79</v>
      </c>
      <c r="C60" s="17"/>
      <c r="D60" s="17"/>
      <c r="E60" s="17">
        <v>370.44</v>
      </c>
      <c r="F60" s="23" t="s">
        <v>55</v>
      </c>
      <c r="G60" s="37">
        <v>38973.360000000001</v>
      </c>
      <c r="H60" s="17"/>
      <c r="I60" s="32"/>
    </row>
    <row r="61" spans="1:10">
      <c r="A61" s="5" t="s">
        <v>56</v>
      </c>
      <c r="B61" s="17">
        <v>2006</v>
      </c>
      <c r="C61" s="17"/>
      <c r="D61" s="17"/>
      <c r="E61" s="17">
        <v>373.06</v>
      </c>
      <c r="F61" s="23" t="s">
        <v>56</v>
      </c>
      <c r="G61" s="37">
        <v>1632.94</v>
      </c>
      <c r="H61" s="17"/>
      <c r="I61" s="32" t="s">
        <v>46</v>
      </c>
    </row>
    <row r="62" spans="1:10">
      <c r="A62" s="5" t="s">
        <v>57</v>
      </c>
      <c r="B62" s="17">
        <v>139.62</v>
      </c>
      <c r="C62" s="17"/>
      <c r="D62" s="17"/>
      <c r="E62" s="17"/>
      <c r="F62" s="23" t="s">
        <v>57</v>
      </c>
      <c r="G62" s="37">
        <v>139.62</v>
      </c>
      <c r="H62" s="17"/>
      <c r="I62" s="32" t="s">
        <v>46</v>
      </c>
    </row>
    <row r="63" spans="1:10">
      <c r="A63" s="5" t="s">
        <v>58</v>
      </c>
      <c r="B63" s="17">
        <v>8566.9</v>
      </c>
      <c r="C63" s="17"/>
      <c r="D63" s="17"/>
      <c r="E63" s="17">
        <v>4297.74</v>
      </c>
      <c r="F63" s="39" t="s">
        <v>59</v>
      </c>
      <c r="G63" s="37">
        <v>4269.16</v>
      </c>
      <c r="H63" s="17"/>
      <c r="I63" s="32" t="s">
        <v>46</v>
      </c>
    </row>
    <row r="64" spans="1:10">
      <c r="A64" s="5" t="s">
        <v>60</v>
      </c>
      <c r="B64" s="30">
        <v>1671.33</v>
      </c>
      <c r="C64" s="17"/>
      <c r="D64" s="17"/>
      <c r="E64" s="17"/>
      <c r="F64" s="39" t="s">
        <v>60</v>
      </c>
      <c r="G64" s="37">
        <v>1671.33</v>
      </c>
      <c r="H64" s="17"/>
      <c r="I64" s="32" t="s">
        <v>46</v>
      </c>
    </row>
    <row r="65" spans="1:10">
      <c r="A65" s="5" t="s">
        <v>61</v>
      </c>
      <c r="B65" s="17">
        <v>19234.68</v>
      </c>
      <c r="C65" s="17"/>
      <c r="D65" s="17"/>
      <c r="E65" s="17">
        <v>130.18</v>
      </c>
      <c r="F65" s="39" t="s">
        <v>61</v>
      </c>
      <c r="G65" s="37">
        <v>19104.5</v>
      </c>
      <c r="H65" s="17"/>
    </row>
    <row r="66" spans="1:10">
      <c r="A66" s="5" t="s">
        <v>62</v>
      </c>
      <c r="B66" s="17">
        <v>313.06</v>
      </c>
      <c r="C66" s="17"/>
      <c r="D66" s="17"/>
      <c r="E66" s="17"/>
      <c r="F66" s="39" t="s">
        <v>62</v>
      </c>
      <c r="G66" s="37">
        <v>313.06</v>
      </c>
      <c r="H66" s="17"/>
      <c r="I66" s="5" t="s">
        <v>63</v>
      </c>
    </row>
    <row r="67" spans="1:10">
      <c r="A67" s="5" t="s">
        <v>64</v>
      </c>
      <c r="B67" s="17">
        <v>7500</v>
      </c>
      <c r="C67" s="17"/>
      <c r="D67" s="17"/>
      <c r="E67" s="17"/>
      <c r="F67" s="39" t="s">
        <v>64</v>
      </c>
      <c r="G67" s="37">
        <v>7500</v>
      </c>
      <c r="H67" s="17"/>
      <c r="I67" s="5" t="s">
        <v>65</v>
      </c>
    </row>
    <row r="68" spans="1:10">
      <c r="A68" s="5" t="s">
        <v>66</v>
      </c>
      <c r="B68" s="17">
        <v>-1220.1500000000001</v>
      </c>
      <c r="C68" s="17"/>
      <c r="D68" s="17"/>
      <c r="E68" s="17"/>
      <c r="F68" s="39" t="s">
        <v>66</v>
      </c>
      <c r="G68" s="37">
        <v>0</v>
      </c>
      <c r="H68" s="17"/>
      <c r="I68" s="5" t="s">
        <v>65</v>
      </c>
    </row>
    <row r="69" spans="1:10">
      <c r="A69" s="5" t="s">
        <v>67</v>
      </c>
      <c r="B69" s="17">
        <v>6604.03</v>
      </c>
      <c r="C69" s="17"/>
      <c r="D69" s="17"/>
      <c r="E69" s="17"/>
      <c r="F69" s="39" t="s">
        <v>67</v>
      </c>
      <c r="G69" s="37">
        <v>6604.03</v>
      </c>
      <c r="H69" s="17"/>
      <c r="I69" s="5" t="s">
        <v>68</v>
      </c>
    </row>
    <row r="70" spans="1:10">
      <c r="A70" s="5" t="s">
        <v>69</v>
      </c>
      <c r="B70" s="17">
        <v>56601.72</v>
      </c>
      <c r="C70" s="17"/>
      <c r="D70" s="17"/>
      <c r="E70" s="17">
        <v>1457.29</v>
      </c>
      <c r="F70" s="39" t="s">
        <v>69</v>
      </c>
      <c r="G70" s="37">
        <v>55144.44</v>
      </c>
      <c r="H70" s="17"/>
      <c r="I70" s="5" t="s">
        <v>65</v>
      </c>
    </row>
    <row r="71" spans="1:10">
      <c r="A71" s="5" t="s">
        <v>70</v>
      </c>
      <c r="B71" s="17">
        <v>9740.89</v>
      </c>
      <c r="C71" s="17"/>
      <c r="D71" s="17"/>
      <c r="E71" s="17">
        <v>261.25</v>
      </c>
      <c r="F71" s="39" t="s">
        <v>70</v>
      </c>
      <c r="G71" s="37">
        <v>9479.64</v>
      </c>
      <c r="H71" s="17"/>
      <c r="I71" s="5" t="s">
        <v>63</v>
      </c>
    </row>
    <row r="72" spans="1:10">
      <c r="A72" s="5" t="s">
        <v>71</v>
      </c>
      <c r="B72" s="17">
        <v>5752.18</v>
      </c>
      <c r="C72" s="17"/>
      <c r="D72" s="17"/>
      <c r="E72" s="17">
        <v>2764.99</v>
      </c>
      <c r="F72" s="39" t="s">
        <v>71</v>
      </c>
      <c r="G72" s="37">
        <v>2987.19</v>
      </c>
      <c r="H72" s="17"/>
      <c r="I72" s="5" t="s">
        <v>72</v>
      </c>
    </row>
    <row r="73" spans="1:10">
      <c r="A73" s="5" t="s">
        <v>73</v>
      </c>
      <c r="B73" s="17">
        <v>50000</v>
      </c>
      <c r="C73" s="17"/>
      <c r="D73" s="17"/>
      <c r="E73" s="17"/>
      <c r="F73" s="39" t="s">
        <v>73</v>
      </c>
      <c r="G73" s="37">
        <v>50000</v>
      </c>
      <c r="H73" s="17"/>
      <c r="I73" s="5" t="s">
        <v>65</v>
      </c>
    </row>
    <row r="74" spans="1:10">
      <c r="A74" s="5" t="s">
        <v>169</v>
      </c>
      <c r="B74" s="17">
        <v>0</v>
      </c>
      <c r="C74" s="17"/>
      <c r="D74" s="17"/>
      <c r="E74" s="17"/>
      <c r="F74" s="39" t="s">
        <v>169</v>
      </c>
      <c r="G74" s="37">
        <v>0</v>
      </c>
      <c r="H74" s="17"/>
    </row>
    <row r="75" spans="1:10">
      <c r="A75" s="38"/>
      <c r="B75" s="21"/>
      <c r="C75" s="21"/>
      <c r="D75" s="17"/>
      <c r="E75" s="17"/>
      <c r="F75" s="23"/>
      <c r="G75" s="37"/>
      <c r="H75" s="37"/>
    </row>
    <row r="76" spans="1:10">
      <c r="A76" s="5" t="s">
        <v>74</v>
      </c>
      <c r="B76" s="17"/>
      <c r="C76" s="17">
        <v>5316.58</v>
      </c>
      <c r="D76" s="17"/>
      <c r="E76" s="17"/>
      <c r="F76" s="23"/>
      <c r="G76" s="17"/>
      <c r="I76" s="26"/>
      <c r="J76" s="21"/>
    </row>
    <row r="77" spans="1:10">
      <c r="B77" s="17"/>
      <c r="C77" s="17"/>
      <c r="D77" s="17"/>
      <c r="E77" s="17"/>
      <c r="F77" s="23"/>
      <c r="G77" s="17"/>
      <c r="I77" s="26"/>
    </row>
    <row r="78" spans="1:10">
      <c r="A78" s="5" t="s">
        <v>75</v>
      </c>
      <c r="B78" s="17">
        <f>SUM(B6:B76)</f>
        <v>837967.8600000001</v>
      </c>
      <c r="C78" s="17">
        <f>SUM(C6:C76)</f>
        <v>311344.59000000003</v>
      </c>
      <c r="D78" s="17"/>
      <c r="E78" s="17"/>
      <c r="F78" s="40">
        <f>SUM(B78:C78)</f>
        <v>1149312.4500000002</v>
      </c>
      <c r="G78" s="17">
        <f>SUM(G6:G76)</f>
        <v>828943.93999999983</v>
      </c>
      <c r="H78" s="17">
        <f>SUM(H6:H76)</f>
        <v>35000</v>
      </c>
      <c r="I78" s="17">
        <f>SUM(G78:H78)</f>
        <v>863943.93999999983</v>
      </c>
    </row>
    <row r="79" spans="1:10">
      <c r="B79" s="17"/>
      <c r="C79" s="17"/>
      <c r="D79" s="17"/>
      <c r="E79" s="17"/>
      <c r="F79" s="36"/>
      <c r="G79" s="30"/>
      <c r="H79" s="17"/>
      <c r="I79" s="26"/>
    </row>
    <row r="80" spans="1:10">
      <c r="A80" s="41" t="s">
        <v>76</v>
      </c>
      <c r="B80" s="17">
        <v>436513.13</v>
      </c>
      <c r="C80" s="17">
        <v>133008.81</v>
      </c>
      <c r="D80" s="17"/>
      <c r="E80" s="17"/>
      <c r="F80" s="40">
        <f>SUM(B80:C80)</f>
        <v>569521.93999999994</v>
      </c>
      <c r="G80" s="30">
        <f>B85-G78</f>
        <v>445537.0500000004</v>
      </c>
      <c r="H80" s="17">
        <f>C85-H78+D86</f>
        <v>309558.66000000003</v>
      </c>
      <c r="I80" s="26">
        <f>SUM(G80:H80)</f>
        <v>755095.71000000043</v>
      </c>
      <c r="J80" s="27"/>
    </row>
    <row r="81" spans="1:11">
      <c r="A81" s="42"/>
      <c r="B81" s="43"/>
      <c r="C81" s="43"/>
      <c r="D81" s="43"/>
      <c r="E81" s="43"/>
      <c r="F81" s="36"/>
      <c r="G81" s="44"/>
      <c r="H81" s="43"/>
      <c r="I81" s="26"/>
      <c r="J81" s="27"/>
    </row>
    <row r="82" spans="1:11">
      <c r="A82" s="41"/>
      <c r="B82" s="43"/>
      <c r="C82" s="43"/>
      <c r="D82" s="43"/>
      <c r="E82" s="43"/>
      <c r="F82" s="36"/>
      <c r="G82" s="44"/>
      <c r="H82" s="43"/>
      <c r="I82" s="26"/>
      <c r="J82" s="27"/>
    </row>
    <row r="83" spans="1:11">
      <c r="A83" s="41"/>
      <c r="B83" s="43"/>
      <c r="C83" s="43"/>
      <c r="D83" s="43"/>
      <c r="E83" s="43"/>
      <c r="F83" s="36"/>
      <c r="G83" s="44"/>
      <c r="H83" s="43"/>
      <c r="I83" s="26">
        <f>SUM(I78:I82)</f>
        <v>1619039.6500000004</v>
      </c>
    </row>
    <row r="84" spans="1:11" ht="15.75" thickBot="1">
      <c r="B84" s="43"/>
      <c r="C84" s="43"/>
      <c r="D84" s="43"/>
      <c r="E84" s="43"/>
      <c r="F84" s="36"/>
      <c r="G84" s="44"/>
      <c r="H84" s="43"/>
      <c r="I84" s="26"/>
    </row>
    <row r="85" spans="1:11" ht="15.75" thickBot="1">
      <c r="A85" s="45" t="s">
        <v>77</v>
      </c>
      <c r="B85" s="46">
        <f>SUM(B78:B83)</f>
        <v>1274480.9900000002</v>
      </c>
      <c r="C85" s="46">
        <f>SUM(C78:C83)</f>
        <v>444353.4</v>
      </c>
      <c r="D85" s="46">
        <f>+SUM(D6:D73)</f>
        <v>75863.31</v>
      </c>
      <c r="E85" s="46">
        <f>+SUM(E6:E73)</f>
        <v>175658.04999999996</v>
      </c>
      <c r="F85" s="47"/>
      <c r="G85" s="46">
        <f>SUM(G78:G82)</f>
        <v>1274480.9900000002</v>
      </c>
      <c r="H85" s="46">
        <f>SUM(H78:H82)</f>
        <v>344558.66000000003</v>
      </c>
      <c r="I85" s="26">
        <f>SUM(G85:H85)</f>
        <v>1619039.6500000004</v>
      </c>
      <c r="J85" s="48"/>
    </row>
    <row r="86" spans="1:11" s="14" customFormat="1" ht="15.6" customHeight="1" thickBot="1">
      <c r="A86" s="45"/>
      <c r="B86" s="115">
        <f>B85+C85</f>
        <v>1718834.3900000001</v>
      </c>
      <c r="C86" s="116"/>
      <c r="D86" s="115">
        <f>+D85-E85</f>
        <v>-99794.739999999962</v>
      </c>
      <c r="E86" s="116"/>
      <c r="F86" s="47"/>
      <c r="G86" s="115">
        <f>G85+H85</f>
        <v>1619039.6500000004</v>
      </c>
      <c r="H86" s="116"/>
      <c r="I86" s="26"/>
      <c r="J86" s="49"/>
    </row>
    <row r="87" spans="1:11" s="14" customFormat="1" ht="15.6" customHeight="1">
      <c r="A87" s="5"/>
      <c r="B87" s="5"/>
      <c r="C87" s="5"/>
      <c r="D87" s="5"/>
      <c r="E87" s="5"/>
      <c r="F87" s="5"/>
      <c r="G87" s="5"/>
      <c r="H87" s="5"/>
      <c r="I87" s="5"/>
      <c r="J87" s="5"/>
      <c r="K87" s="13"/>
    </row>
    <row r="88" spans="1:11">
      <c r="D88" s="5"/>
      <c r="E88" s="5"/>
      <c r="F88" s="5"/>
      <c r="G88" s="50" t="s">
        <v>78</v>
      </c>
      <c r="H88" s="51">
        <f>G64+G62+G59+G51+G20+G63</f>
        <v>11047.689999999999</v>
      </c>
    </row>
    <row r="89" spans="1:11">
      <c r="B89" s="21"/>
      <c r="C89" s="27"/>
      <c r="D89" s="27"/>
      <c r="E89" s="27"/>
      <c r="F89" s="5"/>
      <c r="G89" s="5"/>
    </row>
    <row r="90" spans="1:11">
      <c r="C90" s="21"/>
      <c r="D90" s="21"/>
      <c r="E90" s="21"/>
      <c r="F90" s="5"/>
      <c r="G90" s="5"/>
    </row>
    <row r="91" spans="1:11">
      <c r="B91" s="52"/>
      <c r="C91" s="53"/>
      <c r="D91" s="54"/>
      <c r="E91" s="54"/>
      <c r="G91" s="55"/>
      <c r="H91" s="52"/>
    </row>
    <row r="92" spans="1:11">
      <c r="B92" s="21"/>
      <c r="C92" s="27"/>
      <c r="D92" s="54"/>
      <c r="E92" s="54"/>
    </row>
    <row r="94" spans="1:11">
      <c r="A94" s="5" t="s">
        <v>79</v>
      </c>
      <c r="B94" s="17">
        <f>B80+C81+B82+C80+B83</f>
        <v>569521.93999999994</v>
      </c>
      <c r="G94" s="17">
        <f>G80+H81+G82+H80+G83</f>
        <v>755095.71000000043</v>
      </c>
    </row>
    <row r="95" spans="1:11">
      <c r="B95" s="21">
        <f>SUM(B80:B83)</f>
        <v>436513.13</v>
      </c>
      <c r="C95" s="21">
        <f>SUM(C80:C83)</f>
        <v>133008.81</v>
      </c>
      <c r="D95" s="56"/>
      <c r="E95" s="56"/>
      <c r="G95" s="21">
        <f>SUM(G80:G83)</f>
        <v>445537.0500000004</v>
      </c>
      <c r="H95" s="21">
        <f>SUM(H80:H83)</f>
        <v>309558.66000000003</v>
      </c>
    </row>
    <row r="100" spans="1:5">
      <c r="A100" s="41"/>
      <c r="C100" s="57"/>
      <c r="D100" s="58"/>
      <c r="E100" s="58"/>
    </row>
    <row r="101" spans="1:5" ht="15.75" thickBot="1">
      <c r="A101" s="41"/>
      <c r="C101" s="59"/>
      <c r="D101" s="58"/>
      <c r="E101" s="58"/>
    </row>
    <row r="102" spans="1:5" ht="15.75" thickBot="1">
      <c r="B102" s="60"/>
      <c r="C102" s="61"/>
      <c r="D102" s="58"/>
      <c r="E102" s="58"/>
    </row>
    <row r="103" spans="1:5">
      <c r="C103" s="27"/>
      <c r="D103" s="54"/>
      <c r="E103" s="54"/>
    </row>
    <row r="104" spans="1:5">
      <c r="C104" s="62"/>
      <c r="D104" s="63"/>
      <c r="E104" s="63"/>
    </row>
    <row r="105" spans="1:5">
      <c r="C105" s="57"/>
      <c r="D105" s="58"/>
      <c r="E105" s="58"/>
    </row>
    <row r="108" spans="1:5">
      <c r="C108" s="27"/>
      <c r="D108" s="54"/>
      <c r="E108" s="54"/>
    </row>
  </sheetData>
  <mergeCells count="8">
    <mergeCell ref="B86:C86"/>
    <mergeCell ref="D86:E86"/>
    <mergeCell ref="G86:H86"/>
    <mergeCell ref="A2:J2"/>
    <mergeCell ref="A4:C4"/>
    <mergeCell ref="D4:E4"/>
    <mergeCell ref="F4:H4"/>
    <mergeCell ref="I4:J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E9"/>
  <sheetViews>
    <sheetView workbookViewId="0">
      <selection activeCell="G22" sqref="G22"/>
    </sheetView>
  </sheetViews>
  <sheetFormatPr defaultRowHeight="15"/>
  <cols>
    <col min="2" max="3" width="14.7109375" style="107" customWidth="1"/>
    <col min="4" max="5" width="14.7109375" customWidth="1"/>
  </cols>
  <sheetData>
    <row r="2" spans="1:5">
      <c r="B2" s="107" t="s">
        <v>170</v>
      </c>
      <c r="C2" s="107" t="s">
        <v>171</v>
      </c>
      <c r="D2" s="107" t="s">
        <v>172</v>
      </c>
      <c r="E2" s="107" t="s">
        <v>99</v>
      </c>
    </row>
    <row r="3" spans="1:5">
      <c r="A3" t="s">
        <v>114</v>
      </c>
      <c r="B3" s="108">
        <f>40662.37+211090.96</f>
        <v>251753.33</v>
      </c>
      <c r="C3" s="108">
        <v>0</v>
      </c>
      <c r="D3" s="89">
        <v>0</v>
      </c>
      <c r="E3" s="89">
        <f>+B3-C3+D3</f>
        <v>251753.33</v>
      </c>
    </row>
    <row r="4" spans="1:5">
      <c r="A4" t="s">
        <v>117</v>
      </c>
      <c r="B4" s="108">
        <v>89815.26</v>
      </c>
      <c r="C4" s="108">
        <v>170944.86</v>
      </c>
      <c r="D4" s="89"/>
      <c r="E4" s="89">
        <f>+B4-C4+D4</f>
        <v>-81129.599999999991</v>
      </c>
    </row>
    <row r="5" spans="1:5">
      <c r="A5" t="s">
        <v>118</v>
      </c>
      <c r="B5" s="108">
        <v>90919.45</v>
      </c>
      <c r="C5" s="108">
        <v>51017.24</v>
      </c>
      <c r="D5" s="89">
        <v>1126.53</v>
      </c>
      <c r="E5" s="89">
        <f t="shared" ref="E5:E7" si="0">+B5-C5+D5</f>
        <v>41028.74</v>
      </c>
    </row>
    <row r="6" spans="1:5">
      <c r="A6" t="s">
        <v>119</v>
      </c>
      <c r="B6" s="108">
        <v>78005.2</v>
      </c>
      <c r="C6" s="108">
        <v>50667.54</v>
      </c>
      <c r="D6" s="89"/>
      <c r="E6" s="89">
        <f t="shared" si="0"/>
        <v>27337.659999999996</v>
      </c>
    </row>
    <row r="7" spans="1:5">
      <c r="A7" t="s">
        <v>120</v>
      </c>
      <c r="B7" s="108">
        <v>16448.14</v>
      </c>
      <c r="C7" s="108">
        <v>1325.82</v>
      </c>
      <c r="D7" s="89"/>
      <c r="E7" s="89">
        <f t="shared" si="0"/>
        <v>15122.32</v>
      </c>
    </row>
    <row r="8" spans="1:5">
      <c r="B8" s="108"/>
      <c r="C8" s="108"/>
      <c r="D8" s="89"/>
    </row>
    <row r="9" spans="1:5">
      <c r="B9" s="108"/>
      <c r="C9" s="108"/>
      <c r="D9" s="89"/>
      <c r="E9" s="89">
        <f>SUM(E3:E8)</f>
        <v>254112.44999999998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uffici</dc:creator>
  <cp:lastModifiedBy>uffici</cp:lastModifiedBy>
  <cp:lastPrinted>2018-02-05T10:38:28Z</cp:lastPrinted>
  <dcterms:created xsi:type="dcterms:W3CDTF">2017-12-11T11:00:34Z</dcterms:created>
  <dcterms:modified xsi:type="dcterms:W3CDTF">2018-02-05T10:40:44Z</dcterms:modified>
</cp:coreProperties>
</file>